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Z_2A40CDBF_44A6_43CD_A506_F512BA6675FF_.wvu.PrintArea" localSheetId="0" hidden="1">'Лист1'!$A$1:$F$429</definedName>
    <definedName name="Z_2A40CDBF_44A6_43CD_A506_F512BA6675FF_.wvu.Rows" localSheetId="0" hidden="1">'Лист1'!#REF!,'Лист1'!#REF!,'Лист1'!#REF!,'Лист1'!#REF!,'Лист1'!#REF!,'Лист1'!#REF!,'Лист1'!#REF!,'Лист1'!#REF!,'Лист1'!#REF!,'Лист1'!#REF!,'Лист1'!#REF!</definedName>
    <definedName name="_xlnm.Print_Area" localSheetId="0">'Лист1'!$A$1:$H$429</definedName>
  </definedNames>
  <calcPr fullCalcOnLoad="1"/>
</workbook>
</file>

<file path=xl/sharedStrings.xml><?xml version="1.0" encoding="utf-8"?>
<sst xmlns="http://schemas.openxmlformats.org/spreadsheetml/2006/main" count="1732" uniqueCount="373">
  <si>
    <t>муниципального образования</t>
  </si>
  <si>
    <t>"Кузоватовский район"</t>
  </si>
  <si>
    <t>Наименование показателя</t>
  </si>
  <si>
    <t>Рз</t>
  </si>
  <si>
    <t>Пр</t>
  </si>
  <si>
    <t>ЦС</t>
  </si>
  <si>
    <t>ВР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</si>
  <si>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</si>
  <si>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</si>
  <si>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</si>
  <si>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</si>
  <si>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121</t>
  </si>
  <si>
    <t>122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</si>
  <si>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</si>
  <si>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</si>
  <si>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</si>
  <si>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Закупка товаров, работ, услуг в сфере информационно-коммуникационных технологий</t>
  </si>
  <si>
    <t>242</t>
  </si>
  <si>
    <t>852</t>
  </si>
  <si>
    <t>Глава местной администрации (исполнительно-распорядительного органа муниципального образования)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</si>
  <si>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</si>
  <si>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</si>
  <si>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</si>
  <si>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</si>
  <si>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02</t>
  </si>
  <si>
    <t>Дорожное хозяйство (дорожные фонды)</t>
  </si>
  <si>
    <t>09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</si>
  <si>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</si>
  <si>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</si>
  <si>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экономика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</si>
  <si>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</si>
  <si>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05</t>
  </si>
  <si>
    <t>Учреждения по обеспечению хозяйственного обслуживания</t>
  </si>
  <si>
    <t>111</t>
  </si>
  <si>
    <t>07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</si>
  <si>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</si>
  <si>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</si>
  <si>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Национальная безопасность и правоохранительная деятельность</t>
  </si>
  <si>
    <t>Образование</t>
  </si>
  <si>
    <t>Социальная политика</t>
  </si>
  <si>
    <t>10</t>
  </si>
  <si>
    <t>Пенсионное обеспечение</t>
  </si>
  <si>
    <t>Социальное обеспечение населения</t>
  </si>
  <si>
    <t>11</t>
  </si>
  <si>
    <t>Другие вопросы в области физической культуры и спорта</t>
  </si>
  <si>
    <t>Общее образование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</si>
  <si>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</si>
  <si>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</si>
  <si>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</si>
  <si>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</si>
  <si>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Субсидии бюджетным учреждениям на иные цели</t>
  </si>
  <si>
    <t>Библиотеки</t>
  </si>
  <si>
    <t>112</t>
  </si>
  <si>
    <t>Другие вопросы в области культуры, кинематографии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</si>
  <si>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</si>
  <si>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Дошкольное образование</t>
  </si>
  <si>
    <t>Детские дошкольные учреждения</t>
  </si>
  <si>
    <t>Стипендии</t>
  </si>
  <si>
    <t>Охрана семьи и детства</t>
  </si>
  <si>
    <t>0100</t>
  </si>
  <si>
    <t>0103</t>
  </si>
  <si>
    <t>0104</t>
  </si>
  <si>
    <t>0107</t>
  </si>
  <si>
    <t>0113</t>
  </si>
  <si>
    <t>0200</t>
  </si>
  <si>
    <t>0203</t>
  </si>
  <si>
    <t>0302</t>
  </si>
  <si>
    <t>0309</t>
  </si>
  <si>
    <t>0300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</si>
  <si>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</si>
  <si>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</si>
  <si>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</si>
  <si>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</si>
  <si>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</si>
  <si>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</si>
  <si>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</si>
  <si>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</si>
  <si>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</si>
  <si>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</si>
  <si>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</si>
  <si>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</si>
  <si>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</si>
  <si>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</si>
  <si>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</si>
  <si>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</si>
  <si>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</si>
  <si>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1105</t>
  </si>
  <si>
    <t>1400</t>
  </si>
  <si>
    <t>1401</t>
  </si>
  <si>
    <t>1403</t>
  </si>
  <si>
    <t>ВСЕГО</t>
  </si>
  <si>
    <t>0106</t>
  </si>
  <si>
    <t>0304</t>
  </si>
  <si>
    <t>Жилищно-коммунальное хозяйство</t>
  </si>
  <si>
    <t>Другие вопросы в области жилищно-коммунального хозяйства</t>
  </si>
  <si>
    <t>0500</t>
  </si>
  <si>
    <t>0505</t>
  </si>
  <si>
    <t>0111</t>
  </si>
  <si>
    <t>Сельское хозяйство и рыболовство</t>
  </si>
  <si>
    <t>1102</t>
  </si>
  <si>
    <t>Иные выплаты населению</t>
  </si>
  <si>
    <t>540</t>
  </si>
  <si>
    <t>Иные межбюджетные трансферты</t>
  </si>
  <si>
    <t>0502</t>
  </si>
  <si>
    <t>0501</t>
  </si>
  <si>
    <t>0503</t>
  </si>
  <si>
    <t>1002</t>
  </si>
  <si>
    <t>1006</t>
  </si>
  <si>
    <t>0408</t>
  </si>
  <si>
    <t>0406</t>
  </si>
  <si>
    <t>Учреждения в сфере гражданской защиты и пожарной безопасности</t>
  </si>
  <si>
    <t>1200</t>
  </si>
  <si>
    <t>1202</t>
  </si>
  <si>
    <t>Уточненная сумма</t>
  </si>
  <si>
    <t>Исполнено</t>
  </si>
  <si>
    <t>% исполнения</t>
  </si>
  <si>
    <t>Приложение 3</t>
  </si>
  <si>
    <t>Прочая закупка товаров, работ и услуг для обеспечения государственных (муниципальных) нужд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</si>
  <si>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</si>
  <si>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Иные выплаты персоналу казенных учреждений, за исключением фонда оплаты труда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</si>
  <si>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</si>
  <si>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Уплата прочих налогов, сборов и иных платежей</t>
  </si>
  <si>
    <t>Подпрограмма "Повышение качества жизни детей, семей с детьми»</t>
  </si>
  <si>
    <t>Государственные программы Ульяновской области</t>
  </si>
  <si>
    <t>Иные пенсии, социальные доплаты к пенсиям</t>
  </si>
  <si>
    <t>Пособия, компенсации и иные социальные выплаты гражданам, кроме публичных нормативных обязательств</t>
  </si>
  <si>
    <t>Субсидии гражданам на приобретение жилья</t>
  </si>
  <si>
    <t>Подпрограмма «Адресная поддержка населения»</t>
  </si>
  <si>
    <t>Пособия, компенсации, меры социальной поддержки по публичным нормативным обязательствам</t>
  </si>
  <si>
    <t>Подпрограмма «Повышение качества жизни граждан пожилого возраста»</t>
  </si>
  <si>
    <t>Приобретение товаров, работ, услуг в пользу граждан в целях их социального обеспечения</t>
  </si>
  <si>
    <t>Иные выплаты персоналу государственных (муниципальных) органов, за исключением фонда оплаты труда</t>
  </si>
  <si>
    <t>к постановлению администрации</t>
  </si>
  <si>
    <t xml:space="preserve">  по ведомственной структуре расходов бюджета муниципального образования "Кузоватовский район"</t>
  </si>
  <si>
    <t>Мероприятия в рамках непрограммных направлений деятельности</t>
  </si>
  <si>
    <t>Субвенции на финансовое обеспечение расходного обязательства, связанного с определением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</t>
  </si>
  <si>
    <t>Субсидии бюджетам муниципальных районов (городских округов) Ульяновской области в целях софинансирования расходов на выплату заработной платы с начислениями работникам муниципальных учреждений (за исключением органов местного самоуправления) муниципальных образований, оплату коммунальных услуг и приобретение твёрдого топлива (уголь, дрова) муниципальными учреждениями (за исключением органов местного самоуправления) (включая погашение кредиторской задолженности) муниципальных образований Ульяновской области</t>
  </si>
  <si>
    <t>Субвенции на финансовое обеспечение расходных обязательств, связанных с расчётом и предоставлением дотаций на выравнивание бюджетной обеспеченности бюджетам поселений</t>
  </si>
  <si>
    <t>Муниципальная программа Кузоватовского района "Развитие информационного общества, использование информационных и коммуникационных технологий в муниципальном образовании «Кузоватовский район»"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</si>
  <si>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</si>
  <si>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Муниципальная программа Кузоватовского района "Развитие транспортной системы муниципального образования "Кузоватовский район" на 2015-2017 годы"</t>
  </si>
  <si>
    <t>Капитальный ремонт автомобильных дорог общего пользования</t>
  </si>
  <si>
    <t>Содержание автомобильных дорог общего пользования</t>
  </si>
  <si>
    <t>Субвенции на финансовое обеспечение расходного обязательства, связанного с установлением нормативов потребления населением твёрдого топлива</t>
  </si>
  <si>
    <t>Субвенции на 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</si>
  <si>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Школы - детские сады, школы начальные, неполные средние и средние</t>
  </si>
  <si>
    <t>Субвенции на 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обеспечением дополнительного образования в муниципальных общеобразовательных организациях</t>
  </si>
  <si>
    <t>Субвенции на финансовое обеспечение расходных обязательств, связанных с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</t>
  </si>
  <si>
    <t>Субвенции на финансовое обеспечение расходных обязательств, связанных с осуществлением обучающимся 10-х (11-х) и 11-х (12-х) классов муниципальных общеобразовательных организаций ежемесячных денежных выплат</t>
  </si>
  <si>
    <t>Субвенции на финансовое обеспечение расходных обязательств,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</t>
  </si>
  <si>
    <t>920 0000</t>
  </si>
  <si>
    <t>Другие вопросы в области образования</t>
  </si>
  <si>
    <t>Субсидии на организацию оздоровления работников бюджетной сферы на территории Ульяновской области</t>
  </si>
  <si>
    <t>Субвенции на финансовое обеспечение расходных обязательств, связанных с осуществлением ежемесячной денежной выплаты на обеспечение проезда детей-сирот и детей, оставшихся без попечения родителей, а также лиц из числа детей-сирот и детей, оставшихся без попечения родителей, обучающихся в муниципальных образовательных организациях,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обучения</t>
  </si>
  <si>
    <t>Субвенции на финансовое обеспечение расходных обязательств, связанных с осуществлением ежемесячной выплаты на содержание ребёнка в семье опекуна (попечителя) и приёмной семье, а также по осуществлению выплаты вознаграждения, причитающегося приёмному родителю</t>
  </si>
  <si>
    <t>Субвенции на финансовое обеспечение расходных обязательств, связанных с опекой и попечительством в отношении несовершеннолетних</t>
  </si>
  <si>
    <t>Субвенции на финансовое обеспечение расходных обязательств, связанных с выплатой родителям 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внесённой в соответствующие образовательные организации родительской платы за присмотр и уход за детьми</t>
  </si>
  <si>
    <t>Выравнивание бюджетной обеспеченности бюджетов поселений из муниципального фонда финансовой поддержки поселений</t>
  </si>
  <si>
    <t>Дотации на выравнивание бюджетной обеспеченности</t>
  </si>
  <si>
    <t>11 0 00 00000</t>
  </si>
  <si>
    <t>Обеспечение деятельности муниципальных органов Кузоватовского района</t>
  </si>
  <si>
    <t>11 0 00 10020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</si>
  <si>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</si>
  <si>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</si>
  <si>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</si>
  <si>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11 0 00 10010</t>
  </si>
  <si>
    <t>Иные межбюджетные трансферты на исполнение переданных полномочий в соответствии с заключенными соглашениями</t>
  </si>
  <si>
    <t>11 0 00 10220</t>
  </si>
  <si>
    <t>11 0 00 10030</t>
  </si>
  <si>
    <t>11 0 00 10050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</si>
  <si>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</si>
  <si>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</si>
  <si>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</si>
  <si>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</si>
  <si>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11 0 00 59300</t>
  </si>
  <si>
    <t>Субвенции на финансовое обеспечение расходных обязательств, связанных с организацией и обеспечением деятельности муниципальных комиссий по делам несовершеннолетних и защите их прав в Ульяновской области</t>
  </si>
  <si>
    <t>11 0 00 71010</t>
  </si>
  <si>
    <t>11 0 00 71020</t>
  </si>
  <si>
    <t>Субвенции на финансовое обеспечение расходных обязательств, связанных с проведением на территории Ульяновской области публичных мероприятий</t>
  </si>
  <si>
    <t>11 0 00 71030</t>
  </si>
  <si>
    <t>Субвенции на финансовое обеспечение расходных обязательств, связанных с хранением, комплектованием, учётом и использованием архивных документов, относящихся к государственной собственности Ульяновской области и находящихся на территориях муниципальных районов и городских округов Ульяновской области</t>
  </si>
  <si>
    <t>11 0 00 71320</t>
  </si>
  <si>
    <t>71 0 00 00000</t>
  </si>
  <si>
    <t>71 0 00 71310</t>
  </si>
  <si>
    <t>88 0 00 00000</t>
  </si>
  <si>
    <t>Муниципальная программа "Забота" на 2014-2018 годы в муниципальном образовании «Кузоватовский район"</t>
  </si>
  <si>
    <t>94 0 00 00000</t>
  </si>
  <si>
    <t>94 3 00 00000</t>
  </si>
  <si>
    <t>Обеспечение деятельности Совета ветеранов муниципального образования "Кузоватовский район"</t>
  </si>
  <si>
    <t>94 3 00 83110</t>
  </si>
  <si>
    <t>11 0 00 10130</t>
  </si>
  <si>
    <t>11 0 00 10140</t>
  </si>
  <si>
    <t>11 0 00 10150</t>
  </si>
  <si>
    <t>Субвенции на финансовое обеспечение расходных обязательств, связанных с организацией отлова и содержанием безнадзорных домашних животных</t>
  </si>
  <si>
    <t>11 0 00 71100</t>
  </si>
  <si>
    <t>93 0 00 00000</t>
  </si>
  <si>
    <t>93 0 00 80010</t>
  </si>
  <si>
    <t>93 0 00 80030</t>
  </si>
  <si>
    <t>11 0 00 71110</t>
  </si>
  <si>
    <t>11 0 00 14200</t>
  </si>
  <si>
    <t>11 0 00 14210</t>
  </si>
  <si>
    <t>71 0 00 70410</t>
  </si>
  <si>
    <t>Субвенции на финансовое обеспечение расходных обязательств, связанных с осуществлением ежемесячной доплаты за наличие учёной степени кандидата наук или доктора наук педагогическим работникам муниципальных общеобразовательных организаций, имеющим учёную степень и замещающим (занимающим) в указанных общеобразовательных организациях штатные должности, предусмотренные квалификационными справочниками или профессиональными стандартами</t>
  </si>
  <si>
    <t>71 0 00 71170</t>
  </si>
  <si>
    <t>94 1 00 00000</t>
  </si>
  <si>
    <t>Организация бесплатного питания детей из малообеспеченных семей в общеобразовательных учреждениях</t>
  </si>
  <si>
    <t>94 1 00 83020</t>
  </si>
  <si>
    <t xml:space="preserve">Муниципальная программа «Развитие и модернизация образования в муниципальном образовании «Кузоватовский район» Ульяновской области на 2015-2018 годы»
</t>
  </si>
  <si>
    <t>95 0 00 00000</t>
  </si>
  <si>
    <t>Субвенции на финансовое обеспечение расходных обязательств, связанных с организацией и обеспечением отдыха детей, обучающихся в общеобразовательных организациях, за исключением детей-сирот и детей, оставшихся без попечения родителей, находящихся в образовательных организациях для детейсирот и детей, оставшихся без попечения родителей, и детей, находящихся в трудной жизненной ситуации, в лагерях, организованных образовательными организациями, осуществляющими организацию отдыха и оздоровления обучающихся в каникулярное время (с дневным пребыванием)</t>
  </si>
  <si>
    <t>91 0 00 00000</t>
  </si>
  <si>
    <t>11 0 00 14520</t>
  </si>
  <si>
    <t>11 0 00 14400</t>
  </si>
  <si>
    <t>11 0 00 14420</t>
  </si>
  <si>
    <t>94 2 00 00000</t>
  </si>
  <si>
    <t xml:space="preserve">Предоставление мер социальной поддержки работникам культуры </t>
  </si>
  <si>
    <t>94 2 00 83090</t>
  </si>
  <si>
    <t>Доплаты к пенсиям муниципальных служащих</t>
  </si>
  <si>
    <t>94 3 00 83100</t>
  </si>
  <si>
    <t>71 0 00 71230</t>
  </si>
  <si>
    <t>Субсидии на софинансирование мероприятий по улучшению жилищных условий молодых семей и молодых специалистов, проживающих в сельской местности, по федеральной целевой программе «Устойчивое развитие сельских территорий на 2014-2017 годы и на период до 2020 года»</t>
  </si>
  <si>
    <t>Предоставление мер социальной поддержки беременным женщинам</t>
  </si>
  <si>
    <t>94 1 00 83010</t>
  </si>
  <si>
    <t>Проведение акции "Помоги собраться в школу"</t>
  </si>
  <si>
    <t>94 1 00 83030</t>
  </si>
  <si>
    <t>Проведение акции "Новогодний подарок"</t>
  </si>
  <si>
    <t>94 1 00 83040</t>
  </si>
  <si>
    <t>Проведение прочих социально-значимых мероприятий</t>
  </si>
  <si>
    <t>94 1 00 83050</t>
  </si>
  <si>
    <t>Оказание адресной поддержки гражданам находящимся в трудной жизненной ситуации</t>
  </si>
  <si>
    <t>94 2 00 83060</t>
  </si>
  <si>
    <t>Оказание адресной материальной помощи больным, страдающим почечной недостаточностью</t>
  </si>
  <si>
    <t>94 2 00 83070</t>
  </si>
  <si>
    <t>Обеспечение выплат почётным гражданам Кузоватовского района</t>
  </si>
  <si>
    <t>94 3 00 83120</t>
  </si>
  <si>
    <t>Проведение праздничных мероприятий в День Победы</t>
  </si>
  <si>
    <t>94 3 00 83130</t>
  </si>
  <si>
    <t>Муниципальная программа "Меры поддержки медицинских и фармацевтических работников, занятых на должностях в государственных учреждениях здравоохранения муниципального образования "Кузоватовский район""</t>
  </si>
  <si>
    <t>98 0 00 00000</t>
  </si>
  <si>
    <t>71 0 00 71040</t>
  </si>
  <si>
    <t>71 0 00 71050</t>
  </si>
  <si>
    <t>71 0 00 71060</t>
  </si>
  <si>
    <t>Межбюджетные трансферты общего характера бюджетам субъектов Российской Федерации и муниципальных образований</t>
  </si>
  <si>
    <t>11 0 00 10200</t>
  </si>
  <si>
    <t>8А 0 00 86030</t>
  </si>
  <si>
    <t>Прочие мероприятия по строительству объектов водоснабжения</t>
  </si>
  <si>
    <t>Уплата иных платежей</t>
  </si>
  <si>
    <t>853</t>
  </si>
  <si>
    <t>Обеспечение проведения выборов и референдумов</t>
  </si>
  <si>
    <t>Проведение муниципальных выборов и референдумов на территории муниципального образования "Кузоватовский район"</t>
  </si>
  <si>
    <t>11 0 00 10040</t>
  </si>
  <si>
    <t>530</t>
  </si>
  <si>
    <t>Субвенции</t>
  </si>
  <si>
    <t>Предоставление субсидий некоммерческим организациям</t>
  </si>
  <si>
    <t>Иные субсидии некоммерческим организациям</t>
  </si>
  <si>
    <t>85 0 00 84020</t>
  </si>
  <si>
    <t>85 0 00 00000</t>
  </si>
  <si>
    <t>Муниципальная программа "Развитие гражданского общества в муниципальном образовании "Кузоватовский район" Ульяновской области" на 2015-2017 годы</t>
  </si>
  <si>
    <t>Органы юстиции</t>
  </si>
  <si>
    <t>Водное хозяйство</t>
  </si>
  <si>
    <t>71 0 00 S0050</t>
  </si>
  <si>
    <t>Софинансирование реализации программы на благоустройство родников в Ульяновской области</t>
  </si>
  <si>
    <t>93 0 00 80020</t>
  </si>
  <si>
    <t>Прочие мероприятия в сфере дорожного хозяйства</t>
  </si>
  <si>
    <t>93 0 00 S0620</t>
  </si>
  <si>
    <t>Софинансирование мероприятий по улучшению жилищных условий молодых семей и молодых специалистов, проживающих в сельской местности по федеральной целевой программе "Устойчивое развитие сельских территорий на 2014-2017 годы и период до 2020 годы"</t>
  </si>
  <si>
    <t>86 0 00 00000</t>
  </si>
  <si>
    <t>86 0 00 L0183</t>
  </si>
  <si>
    <t>Муниципальная программа "Устойчивое развитие сельских территорий муниципального образования "Кузоватовский район" Ульяновской области на 2014-2017 годы и на период до 2020 года"</t>
  </si>
  <si>
    <t>Коммунальное хозяйство</t>
  </si>
  <si>
    <t>Муниципальная программа газификации муниципального образования "Кузоватовский район" на 2013-2017 годы</t>
  </si>
  <si>
    <t>89 0 00 00000</t>
  </si>
  <si>
    <t>Бюджетные инвестиции в объекты капитального строительства государственной (муниципальной) собственности</t>
  </si>
  <si>
    <t>89 0 00 81020</t>
  </si>
  <si>
    <t>89 0 00 81010</t>
  </si>
  <si>
    <t>Строительство объектов газоснабжения населения</t>
  </si>
  <si>
    <t>Прочие мероприятия по строительству объектов газоснабжения населения</t>
  </si>
  <si>
    <t>89 0 00 S0040</t>
  </si>
  <si>
    <t>Софинансирование строительства объектов газоснабжения, в том числе подготовка проектной документации, проведение экспертизы проектной документации</t>
  </si>
  <si>
    <t>8А 0 00 86040</t>
  </si>
  <si>
    <t>Реализация мероприятий по нормализации водоснабжения населения</t>
  </si>
  <si>
    <t>8А 0 00 S0020</t>
  </si>
  <si>
    <t>8А 0 00 00000</t>
  </si>
  <si>
    <t>Муниципальная программа водоснабжения муниципального образования "Кузоватовский район" на 2016-2018 годы</t>
  </si>
  <si>
    <t>Благоустройство</t>
  </si>
  <si>
    <t>11 0 00 10340</t>
  </si>
  <si>
    <t>95 0 00 71190</t>
  </si>
  <si>
    <t>Муниципальная программа "Развитие и модернизация образования в муниципальном образовании "Кузоватовский район" Ульяновской области на 2015-2018 годы</t>
  </si>
  <si>
    <t>95 0 00 88060</t>
  </si>
  <si>
    <t>Развитие и модернизация дошкольного образования</t>
  </si>
  <si>
    <t>8В 0 00 00000</t>
  </si>
  <si>
    <t>8В 0 00 87010</t>
  </si>
  <si>
    <t>Муниципальная программа "Патриотическое воспитание граждан муниципального образования «Кузоватовский район» на 2017 - 2020 годы"</t>
  </si>
  <si>
    <t>Мероприятия патриотической направленности с учащимися образовательных организаций</t>
  </si>
  <si>
    <t>Подпрограмма "Повышение качества жизни детей, семей с детьми"</t>
  </si>
  <si>
    <t>95 0 00 70280</t>
  </si>
  <si>
    <t>Софинансирование приобретения для муниципальных общеобразовательных организаций школьных автобусов</t>
  </si>
  <si>
    <t>95 0 00 71140</t>
  </si>
  <si>
    <t>95 0 00 71150</t>
  </si>
  <si>
    <t>95 0 00 71160</t>
  </si>
  <si>
    <t>95 0 00 71170</t>
  </si>
  <si>
    <t>95 0 00 71200</t>
  </si>
  <si>
    <t>Бюджетные инвестиции на приобретение объектов недвижимого имущества в государственную (муниципальную) собственность</t>
  </si>
  <si>
    <t>95 0 00 L5200</t>
  </si>
  <si>
    <t>Реализация мероприятий по содействию создания в субъкетах Российской Федерации новых мест в общеобразовательных учреждениях</t>
  </si>
  <si>
    <t>11 0 00 73050</t>
  </si>
  <si>
    <t>Реализация пилотного проекта апробации учебно-методических комплексов для обучающихся в рамках ГИА</t>
  </si>
  <si>
    <t>Дополнительное образование детей</t>
  </si>
  <si>
    <t>Учреждения по внешкольной работе с детьми</t>
  </si>
  <si>
    <t>11 0 00 14230</t>
  </si>
  <si>
    <t>95 0 00 88010</t>
  </si>
  <si>
    <t>95 0 00 88020</t>
  </si>
  <si>
    <t>95 0 00 88040</t>
  </si>
  <si>
    <t>Создание условий для сохранения и укрепления здоровья обучающихся, воспитанников</t>
  </si>
  <si>
    <t>Создание условий для организации летнего отдыха</t>
  </si>
  <si>
    <t>95  0 00 71180</t>
  </si>
  <si>
    <t xml:space="preserve">72 0 00 L0860             </t>
  </si>
  <si>
    <t xml:space="preserve"> 72 0 00 L0860</t>
  </si>
  <si>
    <t>Софинансирование создания модельных библиотек в муниципальных образованиях Ульяновской области</t>
  </si>
  <si>
    <t>86 0 00 L0181</t>
  </si>
  <si>
    <t>86 0 00 L0182</t>
  </si>
  <si>
    <t>95 0 00 80850</t>
  </si>
  <si>
    <t>Кадровая политика в сфере образования</t>
  </si>
  <si>
    <t>95 0 00 70950</t>
  </si>
  <si>
    <t>95 0 00 71230</t>
  </si>
  <si>
    <t>Субвенции на финансовое обеспечение расходных обязательств, связанных с реализацией Закона Ульяновской области от 2 мая 2012 года № 49-ЗО "О мерах социальной поддержки отдельных категорий молодых специалистов на территории Ульяновской области»"</t>
  </si>
  <si>
    <t>95 0 00 71220</t>
  </si>
  <si>
    <t>951 0 00 71220</t>
  </si>
  <si>
    <t>Подпрограмма «Доступная среда»</t>
  </si>
  <si>
    <t>Муниципальная программа "Забота" на 2014-2018 годы в муниципальном образовании "Кузоватовский район"</t>
  </si>
  <si>
    <t>94 4 00 00000</t>
  </si>
  <si>
    <t>94 4 00L0270</t>
  </si>
  <si>
    <t>Софинасирование реализации мероприятий подпрограммы "Доступная среда" в рамках программы "Забота" на 2014-2018 годы в муниципальном образовании "Кузоватовский район"</t>
  </si>
  <si>
    <t>Другие вопросы в области социальной политики</t>
  </si>
  <si>
    <t>Муниципальная программа Кузоватовского района "Развитие физической культуры и спорта" на 2017-2021 годы</t>
  </si>
  <si>
    <t>Расходы бюджета муниципального образования "Кузоватовский район" за 1 полугодие 2017 года</t>
  </si>
  <si>
    <t>Софинансирование проектирования и строительства (реконструкции) капитального ремонта и содержания велосипедных дорожек и велосипедных парковок по государственной  программе Ульяновской области "Развитие транспортной системы Ульяновской области на 2014-2020 годы"</t>
  </si>
  <si>
    <t>93 0 00 S0603</t>
  </si>
  <si>
    <t>93 0 00 S0604</t>
  </si>
  <si>
    <t>Субсидии, предоставляемые в целях софинансирования расходных обязательств, возникающих в связи с ремонтом дворовых территорий многоквартирных домов и социальных объектов, проездов к дворовым территориям многоквартирных домов и населенных объектов населенных пунктов, подготовкой проектной документации, строительством, реконструкцией, капитальным ремонтом, ремонтом и содержанием (установкой дорожных знаков и нанесением горизонтальной разметки) автомобильных дорог общего пользования местного значения, мостов и иных искусственных дорожных сооружений на них, в том числе проектированием и строительством (реконструкцией)автомобильных дорог общего пользования местного значения с твёрдым покрытием до сельских населённых пунктов, не имеющих круглогодичной связи с сетью автомобильных дорог общего пользования</t>
  </si>
  <si>
    <t>Субсидии, за исключением субсидий на софинансирование капитальных вложений в объекты государственной (муниципальной) собственность</t>
  </si>
  <si>
    <t xml:space="preserve">Софинансирование проектирования и строительства (реконструкции) капитального ремонта и содержания велосипедных дорожек и велосипедных парковок </t>
  </si>
  <si>
    <t>12</t>
  </si>
  <si>
    <t>8Г0 00 86050</t>
  </si>
  <si>
    <t>Другие вопросы в области национальной экономики</t>
  </si>
  <si>
    <t>Реализация мероприятий по поддержке малого и среднего предпринимательства муниципального образования "Кузоватовский район"</t>
  </si>
  <si>
    <t>Мероприятия по подготовке к очередному отопительному сезону</t>
  </si>
  <si>
    <t>11 0 00 10390</t>
  </si>
  <si>
    <t>11 0 00 10380</t>
  </si>
  <si>
    <t>Иные межбюджетные трансферты на реализацию мероприятий по благоустройству поселений</t>
  </si>
  <si>
    <t>95 0 00 L0970</t>
  </si>
  <si>
    <t>Созданиев общеобразовательных организациях, расположенных в сельской местности условий для занятий физической культурой и спортом</t>
  </si>
  <si>
    <t>92 0 00 00000</t>
  </si>
  <si>
    <t>92 0 00 83050</t>
  </si>
  <si>
    <t>Муниципальная программа Кузоватовского района "Развитие молодёжной политики в Кузоватовском районе" на 2014-2018 годы</t>
  </si>
  <si>
    <t>11 0 00 L5193</t>
  </si>
  <si>
    <t>11 0 00 L5194</t>
  </si>
  <si>
    <t>11 0 00  S0420</t>
  </si>
  <si>
    <t>Софинансирование проектов развития муниципальных образований Ульяновской области, подготовленных на основе местных инициатив граждан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</si>
  <si>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</si>
  <si>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Софинансирование мероприятий по улучшению жилищных условий граждан, проживающих в сельской местности, по федеральной целевой программе «Устойчивое развитие сельских территорий на 2014-2017 годы и на период до 2020 года»</t>
  </si>
  <si>
    <t>Проведение социально-значимых мероприятий</t>
  </si>
  <si>
    <t>91 0 00 89010</t>
  </si>
  <si>
    <t>Проведение спортивно-массовых мероприятий</t>
  </si>
  <si>
    <t>Фонд оплаты труда казённых учреждений</t>
  </si>
  <si>
    <t>Иные выплаты персоналу казённых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</si>
  <si>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казённых учреждений</t>
  </si>
  <si>
    <t>Проведение на территории муниципального образования "Кузоватовский район" конкурсов по благоустройству и архитектурному облику</t>
  </si>
  <si>
    <t>Софинансирование строительства, реконструкции, ремонта объектов водоснабжения и водоотведения, подготовки проектной документации, включая погашение кредиторской задолженности</t>
  </si>
  <si>
    <t>Создание условий по поддержке талантливых детей и молодёжи</t>
  </si>
  <si>
    <t>Молодёжная политика</t>
  </si>
  <si>
    <t xml:space="preserve">Субвенции на финансовое обеспечение расходных обязательств, связанных с реализацией Закона Ульяновской области от 2 мая 2012 года  № 49-ЗО «О мерах социальной поддержки отдельных категорий молодых специалистов на территории Ульяновской области»
</t>
  </si>
  <si>
    <t xml:space="preserve">от 07 августа 2017г.  № 306                                   №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</si>
</sst>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"/>
    <numFmt numFmtId="16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49" fontId="26" fillId="0" borderId="1">
      <alignment horizontal="center" vertical="top" shrinkToFit="1"/>
      <protection/>
    </xf>
    <xf numFmtId="0" fontId="27" fillId="0" borderId="1">
      <alignment vertical="top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49" fontId="2" fillId="0" borderId="0" xfId="0" applyNumberFormat="1" applyFont="1" applyAlignment="1">
      <alignment horizontal="center" vertical="top" wrapText="1"/>
    </xf>
    <xf numFmtId="49" fontId="3" fillId="0" borderId="11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5" fontId="3" fillId="0" borderId="11" xfId="0" applyNumberFormat="1" applyFont="1" applyBorder="1" applyAlignment="1">
      <alignment vertical="top"/>
    </xf>
    <xf numFmtId="165" fontId="2" fillId="0" borderId="11" xfId="0" applyNumberFormat="1" applyFont="1" applyBorder="1" applyAlignment="1">
      <alignment vertical="top"/>
    </xf>
    <xf numFmtId="165" fontId="0" fillId="0" borderId="0" xfId="0" applyNumberFormat="1" applyAlignment="1">
      <alignment/>
    </xf>
    <xf numFmtId="0" fontId="2" fillId="0" borderId="11" xfId="0" applyNumberFormat="1" applyFont="1" applyBorder="1" applyAlignment="1">
      <alignment horizontal="center" vertical="top" wrapText="1"/>
    </xf>
    <xf numFmtId="165" fontId="5" fillId="0" borderId="11" xfId="0" applyNumberFormat="1" applyFont="1" applyBorder="1" applyAlignment="1">
      <alignment vertical="top"/>
    </xf>
    <xf numFmtId="165" fontId="7" fillId="0" borderId="11" xfId="0" applyNumberFormat="1" applyFont="1" applyBorder="1" applyAlignment="1">
      <alignment vertical="top"/>
    </xf>
    <xf numFmtId="0" fontId="2" fillId="0" borderId="13" xfId="33" applyNumberFormat="1" applyFont="1" applyBorder="1" applyAlignment="1">
      <alignment vertical="top"/>
      <protection/>
    </xf>
    <xf numFmtId="0" fontId="6" fillId="0" borderId="13" xfId="33" applyFont="1" applyBorder="1" applyAlignment="1">
      <alignment vertical="top" wrapText="1"/>
      <protection/>
    </xf>
    <xf numFmtId="49" fontId="6" fillId="0" borderId="13" xfId="33" applyNumberFormat="1" applyFont="1" applyBorder="1" applyAlignment="1">
      <alignment horizontal="center" vertical="top"/>
      <protection/>
    </xf>
    <xf numFmtId="0" fontId="6" fillId="0" borderId="13" xfId="33" applyFont="1" applyBorder="1" applyAlignment="1">
      <alignment vertical="top"/>
      <protection/>
    </xf>
    <xf numFmtId="165" fontId="6" fillId="0" borderId="13" xfId="33" applyNumberFormat="1" applyFont="1" applyBorder="1" applyAlignment="1">
      <alignment vertical="top"/>
      <protection/>
    </xf>
    <xf numFmtId="0" fontId="6" fillId="0" borderId="0" xfId="33" applyFont="1">
      <alignment/>
      <protection/>
    </xf>
    <xf numFmtId="0" fontId="6" fillId="0" borderId="14" xfId="33" applyFont="1" applyBorder="1" applyAlignment="1">
      <alignment vertical="top"/>
      <protection/>
    </xf>
    <xf numFmtId="0" fontId="6" fillId="0" borderId="11" xfId="33" applyFont="1" applyBorder="1" applyAlignment="1">
      <alignment vertical="top"/>
      <protection/>
    </xf>
    <xf numFmtId="49" fontId="2" fillId="0" borderId="11" xfId="33" applyNumberFormat="1" applyFont="1" applyBorder="1" applyAlignment="1">
      <alignment vertical="top" wrapText="1"/>
      <protection/>
    </xf>
    <xf numFmtId="49" fontId="2" fillId="0" borderId="11" xfId="33" applyNumberFormat="1" applyFont="1" applyBorder="1" applyAlignment="1">
      <alignment horizontal="center" vertical="top"/>
      <protection/>
    </xf>
    <xf numFmtId="0" fontId="2" fillId="0" borderId="11" xfId="33" applyNumberFormat="1" applyFont="1" applyBorder="1" applyAlignment="1">
      <alignment horizontal="right" vertical="top"/>
      <protection/>
    </xf>
    <xf numFmtId="0" fontId="6" fillId="0" borderId="11" xfId="33" applyFont="1" applyBorder="1" applyAlignment="1">
      <alignment vertical="top" wrapText="1"/>
      <protection/>
    </xf>
    <xf numFmtId="0" fontId="2" fillId="0" borderId="11" xfId="33" applyNumberFormat="1" applyFont="1" applyFill="1" applyBorder="1" applyAlignment="1">
      <alignment horizontal="right" vertical="top"/>
      <protection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right" vertical="top"/>
    </xf>
    <xf numFmtId="2" fontId="2" fillId="0" borderId="11" xfId="33" applyNumberFormat="1" applyFont="1" applyBorder="1" applyAlignment="1">
      <alignment vertical="top" wrapText="1"/>
      <protection/>
    </xf>
    <xf numFmtId="49" fontId="6" fillId="0" borderId="11" xfId="33" applyNumberFormat="1" applyFont="1" applyBorder="1" applyAlignment="1">
      <alignment horizontal="center" vertical="top"/>
      <protection/>
    </xf>
    <xf numFmtId="0" fontId="6" fillId="0" borderId="11" xfId="33" applyFont="1" applyFill="1" applyBorder="1" applyAlignment="1">
      <alignment vertical="top"/>
      <protection/>
    </xf>
    <xf numFmtId="165" fontId="2" fillId="0" borderId="11" xfId="0" applyNumberFormat="1" applyFont="1" applyBorder="1" applyAlignment="1">
      <alignment horizontal="right" vertical="top"/>
    </xf>
    <xf numFmtId="165" fontId="2" fillId="33" borderId="11" xfId="0" applyNumberFormat="1" applyFont="1" applyFill="1" applyBorder="1" applyAlignment="1">
      <alignment vertical="top"/>
    </xf>
    <xf numFmtId="0" fontId="2" fillId="33" borderId="11" xfId="0" applyFont="1" applyFill="1" applyBorder="1" applyAlignment="1">
      <alignment horizontal="right" vertical="top"/>
    </xf>
    <xf numFmtId="0" fontId="6" fillId="0" borderId="0" xfId="33" applyFont="1" applyBorder="1" applyAlignment="1">
      <alignment vertical="top"/>
      <protection/>
    </xf>
    <xf numFmtId="0" fontId="6" fillId="0" borderId="15" xfId="33" applyFont="1" applyBorder="1" applyAlignment="1">
      <alignment vertical="top"/>
      <protection/>
    </xf>
    <xf numFmtId="0" fontId="2" fillId="0" borderId="11" xfId="0" applyFont="1" applyBorder="1" applyAlignment="1">
      <alignment vertical="top"/>
    </xf>
    <xf numFmtId="0" fontId="2" fillId="33" borderId="11" xfId="0" applyNumberFormat="1" applyFont="1" applyFill="1" applyBorder="1" applyAlignment="1">
      <alignment vertical="top"/>
    </xf>
    <xf numFmtId="0" fontId="2" fillId="0" borderId="0" xfId="0" applyNumberFormat="1" applyFont="1" applyBorder="1" applyAlignment="1">
      <alignment vertical="top"/>
    </xf>
    <xf numFmtId="0" fontId="6" fillId="0" borderId="16" xfId="33" applyFont="1" applyBorder="1" applyAlignment="1">
      <alignment vertical="top"/>
      <protection/>
    </xf>
    <xf numFmtId="0" fontId="6" fillId="0" borderId="1" xfId="35" applyNumberFormat="1" applyFont="1" applyAlignment="1" applyProtection="1">
      <alignment horizontal="left" vertical="center" wrapText="1"/>
      <protection/>
    </xf>
    <xf numFmtId="0" fontId="6" fillId="0" borderId="0" xfId="33" applyFont="1" applyAlignment="1">
      <alignment vertical="top"/>
      <protection/>
    </xf>
    <xf numFmtId="0" fontId="2" fillId="34" borderId="11" xfId="33" applyNumberFormat="1" applyFont="1" applyFill="1" applyBorder="1" applyAlignment="1">
      <alignment horizontal="right" vertical="top"/>
      <protection/>
    </xf>
    <xf numFmtId="0" fontId="2" fillId="34" borderId="11" xfId="0" applyFont="1" applyFill="1" applyBorder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vertical="top"/>
    </xf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xl31" xfId="34"/>
    <cellStyle name="xl4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0"/>
  <sheetViews>
    <sheetView tabSelected="1" view="pageBreakPreview" zoomScaleSheetLayoutView="100" zoomScalePageLayoutView="0" workbookViewId="0" topLeftCell="A1">
      <selection activeCell="F5" sqref="F5:H5"/>
    </sheetView>
  </sheetViews>
  <sheetFormatPr defaultColWidth="9.140625" defaultRowHeight="15"/>
  <cols>
    <col min="1" max="1" width="44.8515625" style="0" customWidth="1"/>
    <col min="2" max="2" width="6.00390625" style="0" customWidth="1"/>
    <col min="3" max="3" width="4.57421875" style="0" customWidth="1"/>
    <col min="4" max="4" width="15.00390625" style="0" customWidth="1"/>
    <col min="5" max="5" width="5.421875" style="0" customWidth="1"/>
    <col min="6" max="6" width="12.421875" style="0" customWidth="1"/>
    <col min="7" max="7" width="11.28125" style="0" customWidth="1"/>
    <col min="8" max="8" width="12.8515625" style="14" customWidth="1"/>
    <col min="9" max="9" width="14.140625" style="0" customWidth="1"/>
    <col min="10" max="10" width="10.421875" style="0" bestFit="1" customWidth="1"/>
  </cols>
  <sheetData>
    <row r="1" spans="4:8" ht="15.75">
      <c r="D1" s="2"/>
      <c r="E1" s="2"/>
      <c r="F1" s="56" t="s">
        <v>116</v>
      </c>
      <c r="G1" s="57"/>
      <c r="H1" s="57"/>
    </row>
    <row r="2" spans="4:9" ht="15.75">
      <c r="D2" s="2"/>
      <c r="E2" s="2"/>
      <c r="F2" s="2" t="s">
        <v>132</v>
      </c>
      <c r="H2" s="2"/>
      <c r="I2" s="2"/>
    </row>
    <row r="3" spans="4:9" ht="15.75">
      <c r="D3" s="2"/>
      <c r="E3" s="2"/>
      <c r="F3" s="2" t="s">
        <v>0</v>
      </c>
      <c r="H3" s="2"/>
      <c r="I3" s="2"/>
    </row>
    <row r="4" spans="4:9" ht="15.75">
      <c r="D4" s="2"/>
      <c r="E4" s="2"/>
      <c r="F4" s="58" t="s">
        <v>1</v>
      </c>
      <c r="G4" s="59"/>
      <c r="H4" s="59"/>
      <c r="I4" s="2"/>
    </row>
    <row r="5" spans="4:9" ht="15.75">
      <c r="D5" s="2"/>
      <c r="E5" s="2"/>
      <c r="F5" s="58" t="s">
        <v>372</v>
      </c>
      <c r="G5" s="59"/>
      <c r="H5" s="59"/>
      <c r="I5" s="2"/>
    </row>
    <row r="6" ht="15.75">
      <c r="D6" s="2"/>
    </row>
    <row r="7" spans="1:8" ht="15.75">
      <c r="A7" s="60" t="s">
        <v>335</v>
      </c>
      <c r="B7" s="60"/>
      <c r="C7" s="60"/>
      <c r="D7" s="60"/>
      <c r="E7" s="60"/>
      <c r="F7" s="60"/>
      <c r="G7" s="60"/>
      <c r="H7" s="59"/>
    </row>
    <row r="8" spans="1:8" ht="15.75">
      <c r="A8" s="60" t="s">
        <v>133</v>
      </c>
      <c r="B8" s="60"/>
      <c r="C8" s="60"/>
      <c r="D8" s="60"/>
      <c r="E8" s="60"/>
      <c r="F8" s="60"/>
      <c r="G8" s="60"/>
      <c r="H8" s="59"/>
    </row>
    <row r="9" spans="1:7" ht="13.5" customHeight="1">
      <c r="A9" s="10"/>
      <c r="B9" s="3"/>
      <c r="C9" s="3"/>
      <c r="D9" s="3"/>
      <c r="F9" s="6"/>
      <c r="G9" s="6"/>
    </row>
    <row r="10" spans="1:8" ht="38.25" customHeight="1">
      <c r="A10" s="4" t="s">
        <v>2</v>
      </c>
      <c r="B10" s="1" t="s">
        <v>3</v>
      </c>
      <c r="C10" s="1" t="s">
        <v>4</v>
      </c>
      <c r="D10" s="1" t="s">
        <v>5</v>
      </c>
      <c r="E10" s="1" t="s">
        <v>6</v>
      </c>
      <c r="F10" s="22" t="s">
        <v>113</v>
      </c>
      <c r="G10" s="7" t="s">
        <v>114</v>
      </c>
      <c r="H10" s="22" t="s">
        <v>115</v>
      </c>
    </row>
    <row r="11" spans="1:8" s="16" customFormat="1" ht="15.75">
      <c r="A11" s="33" t="s">
        <v>7</v>
      </c>
      <c r="B11" s="34" t="s">
        <v>8</v>
      </c>
      <c r="C11" s="34"/>
      <c r="D11" s="34"/>
      <c r="E11" s="34"/>
      <c r="F11" s="35">
        <f>SUM(F12,F17,F32,F44,F40)</f>
        <v>33974.9</v>
      </c>
      <c r="G11" s="35">
        <f>SUM(G12,G17,G32,G44,G40)</f>
        <v>22796.5</v>
      </c>
      <c r="H11" s="23">
        <f>G11/F11*100</f>
        <v>67.09806357045936</v>
      </c>
    </row>
    <row r="12" spans="1:8" ht="66" customHeight="1">
      <c r="A12" s="33" t="s">
        <v>9</v>
      </c>
      <c r="B12" s="34" t="s">
        <v>8</v>
      </c>
      <c r="C12" s="34" t="s">
        <v>10</v>
      </c>
      <c r="D12" s="34"/>
      <c r="E12" s="34"/>
      <c r="F12" s="35">
        <f>SUM(F13)</f>
        <v>1224.5</v>
      </c>
      <c r="G12" s="35">
        <f>SUM(G13)</f>
        <v>746.9000000000001</v>
      </c>
      <c r="H12" s="23">
        <f aca="true" t="shared" si="0" ref="H12:H104">G12/F12*100</f>
        <v>60.99632503062475</v>
      </c>
    </row>
    <row r="13" spans="1:8" ht="32.25" customHeight="1">
      <c r="A13" s="33" t="s">
        <v>134</v>
      </c>
      <c r="B13" s="34" t="s">
        <v>8</v>
      </c>
      <c r="C13" s="34" t="s">
        <v>10</v>
      </c>
      <c r="D13" s="34" t="s">
        <v>159</v>
      </c>
      <c r="E13" s="34"/>
      <c r="F13" s="35">
        <f>SUM(F14)</f>
        <v>1224.5</v>
      </c>
      <c r="G13" s="35">
        <f>SUM(G14)</f>
        <v>746.9000000000001</v>
      </c>
      <c r="H13" s="23">
        <f t="shared" si="0"/>
        <v>60.99632503062475</v>
      </c>
    </row>
    <row r="14" spans="1:8" ht="32.25" customHeight="1">
      <c r="A14" s="33" t="s">
        <v>160</v>
      </c>
      <c r="B14" s="34" t="s">
        <v>8</v>
      </c>
      <c r="C14" s="34" t="s">
        <v>10</v>
      </c>
      <c r="D14" s="34" t="s">
        <v>161</v>
      </c>
      <c r="E14" s="34"/>
      <c r="F14" s="35">
        <f>SUM(F15:F16)</f>
        <v>1224.5</v>
      </c>
      <c r="G14" s="35">
        <f>SUM(G15:G16)</f>
        <v>746.9000000000001</v>
      </c>
      <c r="H14" s="23">
        <f t="shared" si="0"/>
        <v>60.99632503062475</v>
      </c>
    </row>
    <row r="15" spans="1:8" ht="35.25" customHeight="1">
      <c r="A15" s="33" t="s">
        <v>162</v>
      </c>
      <c r="B15" s="34" t="s">
        <v>8</v>
      </c>
      <c r="C15" s="34" t="s">
        <v>10</v>
      </c>
      <c r="D15" s="34" t="s">
        <v>161</v>
      </c>
      <c r="E15" s="34" t="s">
        <v>11</v>
      </c>
      <c r="F15" s="35">
        <v>940.5</v>
      </c>
      <c r="G15" s="8">
        <v>642.2</v>
      </c>
      <c r="H15" s="23">
        <f t="shared" si="0"/>
        <v>68.28282828282829</v>
      </c>
    </row>
    <row r="16" spans="1:8" ht="63" customHeight="1">
      <c r="A16" s="33" t="s">
        <v>163</v>
      </c>
      <c r="B16" s="34" t="s">
        <v>8</v>
      </c>
      <c r="C16" s="34" t="s">
        <v>10</v>
      </c>
      <c r="D16" s="34" t="s">
        <v>161</v>
      </c>
      <c r="E16" s="34" t="s">
        <v>164</v>
      </c>
      <c r="F16" s="35">
        <v>284</v>
      </c>
      <c r="G16" s="8">
        <v>104.7</v>
      </c>
      <c r="H16" s="23">
        <f t="shared" si="0"/>
        <v>36.86619718309859</v>
      </c>
    </row>
    <row r="17" spans="1:8" ht="32.25" customHeight="1">
      <c r="A17" s="36" t="s">
        <v>14</v>
      </c>
      <c r="B17" s="34" t="s">
        <v>8</v>
      </c>
      <c r="C17" s="34" t="s">
        <v>15</v>
      </c>
      <c r="D17" s="34"/>
      <c r="E17" s="34"/>
      <c r="F17" s="35">
        <f>SUM(F18)</f>
        <v>11763.400000000001</v>
      </c>
      <c r="G17" s="35">
        <f>SUM(G18)</f>
        <v>10174.7</v>
      </c>
      <c r="H17" s="23">
        <f t="shared" si="0"/>
        <v>86.49455089514936</v>
      </c>
    </row>
    <row r="18" spans="1:8" ht="31.5">
      <c r="A18" s="33" t="s">
        <v>134</v>
      </c>
      <c r="B18" s="34" t="s">
        <v>8</v>
      </c>
      <c r="C18" s="34" t="s">
        <v>15</v>
      </c>
      <c r="D18" s="34" t="s">
        <v>159</v>
      </c>
      <c r="E18" s="34"/>
      <c r="F18" s="35">
        <f>SUM(F19,F22,F30)</f>
        <v>11763.400000000001</v>
      </c>
      <c r="G18" s="35">
        <f>SUM(G19,G22,G30)</f>
        <v>10174.7</v>
      </c>
      <c r="H18" s="23">
        <f t="shared" si="0"/>
        <v>86.49455089514936</v>
      </c>
    </row>
    <row r="19" spans="1:8" ht="48.75" customHeight="1">
      <c r="A19" s="33" t="s">
        <v>19</v>
      </c>
      <c r="B19" s="34" t="s">
        <v>8</v>
      </c>
      <c r="C19" s="34" t="s">
        <v>15</v>
      </c>
      <c r="D19" s="34" t="s">
        <v>165</v>
      </c>
      <c r="E19" s="34"/>
      <c r="F19" s="35">
        <f>SUM(F20:F21)</f>
        <v>1281.8</v>
      </c>
      <c r="G19" s="35">
        <f>SUM(G20:G21)</f>
        <v>916.7</v>
      </c>
      <c r="H19" s="23">
        <f t="shared" si="0"/>
        <v>71.51661725698237</v>
      </c>
    </row>
    <row r="20" spans="1:8" ht="34.5" customHeight="1">
      <c r="A20" s="33" t="s">
        <v>162</v>
      </c>
      <c r="B20" s="34" t="s">
        <v>8</v>
      </c>
      <c r="C20" s="34" t="s">
        <v>15</v>
      </c>
      <c r="D20" s="34" t="s">
        <v>165</v>
      </c>
      <c r="E20" s="34" t="s">
        <v>11</v>
      </c>
      <c r="F20" s="35">
        <v>984.5</v>
      </c>
      <c r="G20" s="28">
        <v>798</v>
      </c>
      <c r="H20" s="23">
        <f t="shared" si="0"/>
        <v>81.05637379380396</v>
      </c>
    </row>
    <row r="21" spans="1:8" ht="64.5" customHeight="1">
      <c r="A21" s="33" t="s">
        <v>163</v>
      </c>
      <c r="B21" s="34" t="s">
        <v>8</v>
      </c>
      <c r="C21" s="34" t="s">
        <v>15</v>
      </c>
      <c r="D21" s="34" t="s">
        <v>165</v>
      </c>
      <c r="E21" s="34" t="s">
        <v>164</v>
      </c>
      <c r="F21" s="35">
        <v>297.3</v>
      </c>
      <c r="G21" s="8">
        <v>118.7</v>
      </c>
      <c r="H21" s="23">
        <f t="shared" si="0"/>
        <v>39.92600067272116</v>
      </c>
    </row>
    <row r="22" spans="1:8" ht="37.5" customHeight="1">
      <c r="A22" s="33" t="s">
        <v>160</v>
      </c>
      <c r="B22" s="34" t="s">
        <v>8</v>
      </c>
      <c r="C22" s="34" t="s">
        <v>15</v>
      </c>
      <c r="D22" s="34" t="s">
        <v>161</v>
      </c>
      <c r="E22" s="34"/>
      <c r="F22" s="35">
        <f>SUM(F23:F29)</f>
        <v>10247.600000000002</v>
      </c>
      <c r="G22" s="35">
        <f>SUM(G23:G29)</f>
        <v>9258</v>
      </c>
      <c r="H22" s="23">
        <f t="shared" si="0"/>
        <v>90.34310472696045</v>
      </c>
    </row>
    <row r="23" spans="1:8" ht="31.5" customHeight="1">
      <c r="A23" s="33" t="s">
        <v>162</v>
      </c>
      <c r="B23" s="34" t="s">
        <v>8</v>
      </c>
      <c r="C23" s="34" t="s">
        <v>15</v>
      </c>
      <c r="D23" s="34" t="s">
        <v>161</v>
      </c>
      <c r="E23" s="34" t="s">
        <v>11</v>
      </c>
      <c r="F23" s="35">
        <v>8771.7</v>
      </c>
      <c r="G23" s="8">
        <v>7782.4</v>
      </c>
      <c r="H23" s="23">
        <f t="shared" si="0"/>
        <v>88.7216845081341</v>
      </c>
    </row>
    <row r="24" spans="1:8" ht="48" customHeight="1">
      <c r="A24" s="33" t="s">
        <v>131</v>
      </c>
      <c r="B24" s="34" t="s">
        <v>8</v>
      </c>
      <c r="C24" s="34" t="s">
        <v>15</v>
      </c>
      <c r="D24" s="34" t="s">
        <v>161</v>
      </c>
      <c r="E24" s="34" t="s">
        <v>12</v>
      </c>
      <c r="F24" s="35">
        <v>1.2</v>
      </c>
      <c r="G24" s="8">
        <v>0.9</v>
      </c>
      <c r="H24" s="23">
        <f t="shared" si="0"/>
        <v>75</v>
      </c>
    </row>
    <row r="25" spans="1:8" ht="64.5" customHeight="1">
      <c r="A25" s="33" t="s">
        <v>163</v>
      </c>
      <c r="B25" s="34" t="s">
        <v>8</v>
      </c>
      <c r="C25" s="34" t="s">
        <v>15</v>
      </c>
      <c r="D25" s="34" t="s">
        <v>161</v>
      </c>
      <c r="E25" s="34" t="s">
        <v>164</v>
      </c>
      <c r="F25" s="35">
        <v>1310.5</v>
      </c>
      <c r="G25" s="20">
        <v>1310.5</v>
      </c>
      <c r="H25" s="23">
        <f t="shared" si="0"/>
        <v>100</v>
      </c>
    </row>
    <row r="26" spans="1:8" ht="49.5" customHeight="1">
      <c r="A26" s="36" t="s">
        <v>16</v>
      </c>
      <c r="B26" s="34" t="s">
        <v>8</v>
      </c>
      <c r="C26" s="34" t="s">
        <v>15</v>
      </c>
      <c r="D26" s="34" t="s">
        <v>161</v>
      </c>
      <c r="E26" s="34" t="s">
        <v>17</v>
      </c>
      <c r="F26" s="35">
        <v>55.6</v>
      </c>
      <c r="G26" s="20">
        <v>55.6</v>
      </c>
      <c r="H26" s="23">
        <f t="shared" si="0"/>
        <v>100</v>
      </c>
    </row>
    <row r="27" spans="1:8" ht="50.25" customHeight="1">
      <c r="A27" s="36" t="s">
        <v>117</v>
      </c>
      <c r="B27" s="34" t="s">
        <v>8</v>
      </c>
      <c r="C27" s="34" t="s">
        <v>15</v>
      </c>
      <c r="D27" s="34" t="s">
        <v>161</v>
      </c>
      <c r="E27" s="34" t="s">
        <v>13</v>
      </c>
      <c r="F27" s="35">
        <v>83.1</v>
      </c>
      <c r="G27" s="8">
        <v>83.1</v>
      </c>
      <c r="H27" s="23">
        <f t="shared" si="0"/>
        <v>100</v>
      </c>
    </row>
    <row r="28" spans="1:8" ht="30.75" customHeight="1">
      <c r="A28" s="36" t="s">
        <v>121</v>
      </c>
      <c r="B28" s="34" t="s">
        <v>8</v>
      </c>
      <c r="C28" s="34" t="s">
        <v>15</v>
      </c>
      <c r="D28" s="34" t="s">
        <v>161</v>
      </c>
      <c r="E28" s="34" t="s">
        <v>18</v>
      </c>
      <c r="F28" s="35">
        <v>23.4</v>
      </c>
      <c r="G28" s="28">
        <v>23.4</v>
      </c>
      <c r="H28" s="23">
        <f t="shared" si="0"/>
        <v>100</v>
      </c>
    </row>
    <row r="29" spans="1:8" ht="16.5" customHeight="1">
      <c r="A29" s="36" t="s">
        <v>246</v>
      </c>
      <c r="B29" s="34" t="s">
        <v>8</v>
      </c>
      <c r="C29" s="34" t="s">
        <v>15</v>
      </c>
      <c r="D29" s="34" t="s">
        <v>161</v>
      </c>
      <c r="E29" s="34" t="s">
        <v>247</v>
      </c>
      <c r="F29" s="35">
        <v>2.1</v>
      </c>
      <c r="G29" s="46">
        <v>2.1</v>
      </c>
      <c r="H29" s="23">
        <f t="shared" si="0"/>
        <v>100</v>
      </c>
    </row>
    <row r="30" spans="1:8" ht="64.5" customHeight="1">
      <c r="A30" s="33" t="s">
        <v>166</v>
      </c>
      <c r="B30" s="34" t="s">
        <v>8</v>
      </c>
      <c r="C30" s="34" t="s">
        <v>15</v>
      </c>
      <c r="D30" s="34" t="s">
        <v>167</v>
      </c>
      <c r="E30" s="34"/>
      <c r="F30" s="37">
        <f>SUM(F31)</f>
        <v>234</v>
      </c>
      <c r="G30" s="37">
        <f>SUM(G31)</f>
        <v>0</v>
      </c>
      <c r="H30" s="23">
        <f t="shared" si="0"/>
        <v>0</v>
      </c>
    </row>
    <row r="31" spans="1:8" ht="16.5" customHeight="1">
      <c r="A31" s="36" t="s">
        <v>102</v>
      </c>
      <c r="B31" s="34" t="s">
        <v>8</v>
      </c>
      <c r="C31" s="34" t="s">
        <v>15</v>
      </c>
      <c r="D31" s="34" t="s">
        <v>167</v>
      </c>
      <c r="E31" s="34" t="s">
        <v>101</v>
      </c>
      <c r="F31" s="37">
        <v>234</v>
      </c>
      <c r="G31" s="8">
        <v>0</v>
      </c>
      <c r="H31" s="23">
        <f t="shared" si="0"/>
        <v>0</v>
      </c>
    </row>
    <row r="32" spans="1:8" ht="62.25" customHeight="1">
      <c r="A32" s="33" t="s">
        <v>22</v>
      </c>
      <c r="B32" s="34" t="s">
        <v>8</v>
      </c>
      <c r="C32" s="34" t="s">
        <v>23</v>
      </c>
      <c r="D32" s="34"/>
      <c r="E32" s="34"/>
      <c r="F32" s="37">
        <f>SUM(F33)</f>
        <v>3998.3</v>
      </c>
      <c r="G32" s="37">
        <f>SUM(G33)</f>
        <v>2029.1</v>
      </c>
      <c r="H32" s="23">
        <f t="shared" si="0"/>
        <v>50.749068354050465</v>
      </c>
    </row>
    <row r="33" spans="1:8" ht="31.5" customHeight="1">
      <c r="A33" s="33" t="s">
        <v>134</v>
      </c>
      <c r="B33" s="34" t="s">
        <v>8</v>
      </c>
      <c r="C33" s="34" t="s">
        <v>23</v>
      </c>
      <c r="D33" s="34" t="s">
        <v>159</v>
      </c>
      <c r="E33" s="38"/>
      <c r="F33" s="39">
        <f>SUM(F34:F39)</f>
        <v>3998.3</v>
      </c>
      <c r="G33" s="39">
        <f>SUM(G34:G39)</f>
        <v>2029.1</v>
      </c>
      <c r="H33" s="23">
        <f t="shared" si="0"/>
        <v>50.749068354050465</v>
      </c>
    </row>
    <row r="34" spans="1:8" ht="35.25" customHeight="1">
      <c r="A34" s="33" t="s">
        <v>160</v>
      </c>
      <c r="B34" s="34" t="s">
        <v>8</v>
      </c>
      <c r="C34" s="34" t="s">
        <v>23</v>
      </c>
      <c r="D34" s="34" t="s">
        <v>161</v>
      </c>
      <c r="E34" s="38">
        <v>121</v>
      </c>
      <c r="F34" s="39">
        <v>2906</v>
      </c>
      <c r="G34" s="8">
        <v>1496.4</v>
      </c>
      <c r="H34" s="23">
        <f t="shared" si="0"/>
        <v>51.493461803165864</v>
      </c>
    </row>
    <row r="35" spans="1:8" ht="50.25" customHeight="1">
      <c r="A35" s="33" t="s">
        <v>131</v>
      </c>
      <c r="B35" s="34" t="s">
        <v>8</v>
      </c>
      <c r="C35" s="34" t="s">
        <v>23</v>
      </c>
      <c r="D35" s="34" t="s">
        <v>161</v>
      </c>
      <c r="E35" s="38">
        <v>121</v>
      </c>
      <c r="F35" s="39">
        <v>1.6</v>
      </c>
      <c r="G35" s="8">
        <v>1.6</v>
      </c>
      <c r="H35" s="23">
        <f t="shared" si="0"/>
        <v>100</v>
      </c>
    </row>
    <row r="36" spans="1:8" ht="63.75" customHeight="1">
      <c r="A36" s="33" t="s">
        <v>163</v>
      </c>
      <c r="B36" s="34" t="s">
        <v>8</v>
      </c>
      <c r="C36" s="34" t="s">
        <v>23</v>
      </c>
      <c r="D36" s="34" t="s">
        <v>161</v>
      </c>
      <c r="E36" s="38">
        <v>129</v>
      </c>
      <c r="F36" s="39">
        <v>877.2</v>
      </c>
      <c r="G36" s="20">
        <v>431.7</v>
      </c>
      <c r="H36" s="23">
        <f t="shared" si="0"/>
        <v>49.21340629274965</v>
      </c>
    </row>
    <row r="37" spans="1:8" ht="47.25">
      <c r="A37" s="36" t="s">
        <v>16</v>
      </c>
      <c r="B37" s="34" t="s">
        <v>8</v>
      </c>
      <c r="C37" s="34" t="s">
        <v>23</v>
      </c>
      <c r="D37" s="34" t="s">
        <v>161</v>
      </c>
      <c r="E37" s="38">
        <v>242</v>
      </c>
      <c r="F37" s="39">
        <v>132.9</v>
      </c>
      <c r="G37" s="8">
        <v>83.8</v>
      </c>
      <c r="H37" s="23">
        <f t="shared" si="0"/>
        <v>63.05492851768246</v>
      </c>
    </row>
    <row r="38" spans="1:8" ht="47.25">
      <c r="A38" s="36" t="s">
        <v>117</v>
      </c>
      <c r="B38" s="34" t="s">
        <v>8</v>
      </c>
      <c r="C38" s="34" t="s">
        <v>23</v>
      </c>
      <c r="D38" s="34" t="s">
        <v>161</v>
      </c>
      <c r="E38" s="38">
        <v>244</v>
      </c>
      <c r="F38" s="39">
        <v>30.6</v>
      </c>
      <c r="G38" s="20">
        <v>12.6</v>
      </c>
      <c r="H38" s="23">
        <f t="shared" si="0"/>
        <v>41.17647058823529</v>
      </c>
    </row>
    <row r="39" spans="1:8" ht="18" customHeight="1">
      <c r="A39" s="36" t="s">
        <v>246</v>
      </c>
      <c r="B39" s="34" t="s">
        <v>8</v>
      </c>
      <c r="C39" s="34" t="s">
        <v>23</v>
      </c>
      <c r="D39" s="34" t="s">
        <v>161</v>
      </c>
      <c r="E39" s="38">
        <v>853</v>
      </c>
      <c r="F39" s="39">
        <v>50</v>
      </c>
      <c r="G39" s="8">
        <v>3</v>
      </c>
      <c r="H39" s="23">
        <f t="shared" si="0"/>
        <v>6</v>
      </c>
    </row>
    <row r="40" spans="1:8" ht="34.5" customHeight="1">
      <c r="A40" s="36" t="s">
        <v>248</v>
      </c>
      <c r="B40" s="34" t="s">
        <v>8</v>
      </c>
      <c r="C40" s="34" t="s">
        <v>34</v>
      </c>
      <c r="D40" s="34"/>
      <c r="E40" s="34"/>
      <c r="F40" s="39">
        <f aca="true" t="shared" si="1" ref="F40:G42">F41</f>
        <v>232.6</v>
      </c>
      <c r="G40" s="39">
        <f t="shared" si="1"/>
        <v>232.6</v>
      </c>
      <c r="H40" s="23">
        <f t="shared" si="0"/>
        <v>100</v>
      </c>
    </row>
    <row r="41" spans="1:8" ht="33" customHeight="1">
      <c r="A41" s="33" t="s">
        <v>134</v>
      </c>
      <c r="B41" s="34" t="s">
        <v>8</v>
      </c>
      <c r="C41" s="34" t="s">
        <v>34</v>
      </c>
      <c r="D41" s="34" t="s">
        <v>159</v>
      </c>
      <c r="E41" s="34"/>
      <c r="F41" s="39">
        <f t="shared" si="1"/>
        <v>232.6</v>
      </c>
      <c r="G41" s="39">
        <f t="shared" si="1"/>
        <v>232.6</v>
      </c>
      <c r="H41" s="23">
        <f t="shared" si="0"/>
        <v>100</v>
      </c>
    </row>
    <row r="42" spans="1:8" ht="30.75" customHeight="1">
      <c r="A42" s="36" t="s">
        <v>249</v>
      </c>
      <c r="B42" s="34" t="s">
        <v>8</v>
      </c>
      <c r="C42" s="34" t="s">
        <v>34</v>
      </c>
      <c r="D42" s="34" t="s">
        <v>250</v>
      </c>
      <c r="E42" s="34"/>
      <c r="F42" s="39">
        <f t="shared" si="1"/>
        <v>232.6</v>
      </c>
      <c r="G42" s="39">
        <f t="shared" si="1"/>
        <v>232.6</v>
      </c>
      <c r="H42" s="23">
        <f t="shared" si="0"/>
        <v>100</v>
      </c>
    </row>
    <row r="43" spans="1:8" ht="48.75" customHeight="1">
      <c r="A43" s="36" t="s">
        <v>117</v>
      </c>
      <c r="B43" s="34" t="s">
        <v>8</v>
      </c>
      <c r="C43" s="34" t="s">
        <v>34</v>
      </c>
      <c r="D43" s="34" t="s">
        <v>250</v>
      </c>
      <c r="E43" s="34" t="s">
        <v>13</v>
      </c>
      <c r="F43" s="39">
        <v>232.6</v>
      </c>
      <c r="G43" s="8">
        <v>232.6</v>
      </c>
      <c r="H43" s="23">
        <f t="shared" si="0"/>
        <v>100</v>
      </c>
    </row>
    <row r="44" spans="1:8" ht="18" customHeight="1">
      <c r="A44" s="36" t="s">
        <v>20</v>
      </c>
      <c r="B44" s="34" t="s">
        <v>8</v>
      </c>
      <c r="C44" s="34" t="s">
        <v>21</v>
      </c>
      <c r="D44" s="34"/>
      <c r="E44" s="34"/>
      <c r="F44" s="35">
        <f>SUM(F45,F79,F89,F91,F86)</f>
        <v>16756.1</v>
      </c>
      <c r="G44" s="35">
        <f>SUM(G45,G79,G89,G91,G86)</f>
        <v>9613.2</v>
      </c>
      <c r="H44" s="23">
        <f t="shared" si="0"/>
        <v>57.37134536079399</v>
      </c>
    </row>
    <row r="45" spans="1:8" ht="34.5" customHeight="1">
      <c r="A45" s="33" t="s">
        <v>134</v>
      </c>
      <c r="B45" s="34" t="s">
        <v>8</v>
      </c>
      <c r="C45" s="34" t="s">
        <v>21</v>
      </c>
      <c r="D45" s="34" t="s">
        <v>159</v>
      </c>
      <c r="E45" s="38"/>
      <c r="F45" s="39">
        <f>SUM(F46,F52,F56,F64,F69,F72,F74)</f>
        <v>15076.8</v>
      </c>
      <c r="G45" s="39">
        <f>SUM(G46,G52,G56,G64,G69,G72,G74)</f>
        <v>8176.7</v>
      </c>
      <c r="H45" s="23">
        <f t="shared" si="0"/>
        <v>54.23365700944498</v>
      </c>
    </row>
    <row r="46" spans="1:8" ht="33" customHeight="1">
      <c r="A46" s="33" t="s">
        <v>160</v>
      </c>
      <c r="B46" s="34" t="s">
        <v>8</v>
      </c>
      <c r="C46" s="34" t="s">
        <v>21</v>
      </c>
      <c r="D46" s="34" t="s">
        <v>161</v>
      </c>
      <c r="E46" s="34"/>
      <c r="F46" s="35">
        <f>SUM(F47:F51)</f>
        <v>1572.5</v>
      </c>
      <c r="G46" s="35">
        <f>SUM(G47:G51)</f>
        <v>588.8</v>
      </c>
      <c r="H46" s="23">
        <f t="shared" si="0"/>
        <v>37.44356120826709</v>
      </c>
    </row>
    <row r="47" spans="1:8" ht="34.5" customHeight="1">
      <c r="A47" s="33" t="s">
        <v>162</v>
      </c>
      <c r="B47" s="34" t="s">
        <v>8</v>
      </c>
      <c r="C47" s="34" t="s">
        <v>21</v>
      </c>
      <c r="D47" s="34" t="s">
        <v>161</v>
      </c>
      <c r="E47" s="34" t="s">
        <v>11</v>
      </c>
      <c r="F47" s="35">
        <v>1146</v>
      </c>
      <c r="G47" s="8">
        <v>556.3</v>
      </c>
      <c r="H47" s="23">
        <f t="shared" si="0"/>
        <v>48.54275741710296</v>
      </c>
    </row>
    <row r="48" spans="1:8" ht="63.75" customHeight="1">
      <c r="A48" s="33" t="s">
        <v>163</v>
      </c>
      <c r="B48" s="34" t="s">
        <v>8</v>
      </c>
      <c r="C48" s="34" t="s">
        <v>21</v>
      </c>
      <c r="D48" s="34" t="s">
        <v>161</v>
      </c>
      <c r="E48" s="34" t="s">
        <v>164</v>
      </c>
      <c r="F48" s="35">
        <v>346.1</v>
      </c>
      <c r="G48" s="35">
        <v>1</v>
      </c>
      <c r="H48" s="23">
        <f t="shared" si="0"/>
        <v>0.28893383415197915</v>
      </c>
    </row>
    <row r="49" spans="1:8" ht="46.5" customHeight="1">
      <c r="A49" s="36" t="s">
        <v>16</v>
      </c>
      <c r="B49" s="34" t="s">
        <v>8</v>
      </c>
      <c r="C49" s="34" t="s">
        <v>21</v>
      </c>
      <c r="D49" s="34" t="s">
        <v>161</v>
      </c>
      <c r="E49" s="34" t="s">
        <v>17</v>
      </c>
      <c r="F49" s="35">
        <v>35</v>
      </c>
      <c r="G49" s="8">
        <v>19.6</v>
      </c>
      <c r="H49" s="23">
        <f t="shared" si="0"/>
        <v>56.00000000000001</v>
      </c>
    </row>
    <row r="50" spans="1:8" ht="34.5" customHeight="1">
      <c r="A50" s="36" t="s">
        <v>117</v>
      </c>
      <c r="B50" s="34" t="s">
        <v>8</v>
      </c>
      <c r="C50" s="34" t="s">
        <v>21</v>
      </c>
      <c r="D50" s="34" t="s">
        <v>161</v>
      </c>
      <c r="E50" s="34" t="s">
        <v>13</v>
      </c>
      <c r="F50" s="35">
        <v>43</v>
      </c>
      <c r="G50" s="28">
        <v>11</v>
      </c>
      <c r="H50" s="23">
        <f t="shared" si="0"/>
        <v>25.581395348837212</v>
      </c>
    </row>
    <row r="51" spans="1:8" ht="30.75" customHeight="1">
      <c r="A51" s="36" t="s">
        <v>121</v>
      </c>
      <c r="B51" s="34" t="s">
        <v>8</v>
      </c>
      <c r="C51" s="34" t="s">
        <v>21</v>
      </c>
      <c r="D51" s="34" t="s">
        <v>161</v>
      </c>
      <c r="E51" s="34" t="s">
        <v>18</v>
      </c>
      <c r="F51" s="35">
        <v>2.4</v>
      </c>
      <c r="G51" s="8">
        <v>0.9</v>
      </c>
      <c r="H51" s="23">
        <f t="shared" si="0"/>
        <v>37.5</v>
      </c>
    </row>
    <row r="52" spans="1:8" ht="61.5" customHeight="1">
      <c r="A52" s="36" t="s">
        <v>30</v>
      </c>
      <c r="B52" s="34" t="s">
        <v>8</v>
      </c>
      <c r="C52" s="34" t="s">
        <v>21</v>
      </c>
      <c r="D52" s="38" t="s">
        <v>168</v>
      </c>
      <c r="E52" s="38"/>
      <c r="F52" s="39">
        <f>SUM(F53:F55)</f>
        <v>445.1</v>
      </c>
      <c r="G52" s="39">
        <f>SUM(G53:G55)</f>
        <v>370.90000000000003</v>
      </c>
      <c r="H52" s="23">
        <f t="shared" si="0"/>
        <v>83.32958885643676</v>
      </c>
    </row>
    <row r="53" spans="1:8" ht="49.5" customHeight="1">
      <c r="A53" s="36" t="s">
        <v>117</v>
      </c>
      <c r="B53" s="34" t="s">
        <v>8</v>
      </c>
      <c r="C53" s="34" t="s">
        <v>21</v>
      </c>
      <c r="D53" s="38" t="s">
        <v>168</v>
      </c>
      <c r="E53" s="38">
        <v>244</v>
      </c>
      <c r="F53" s="39">
        <v>422.5</v>
      </c>
      <c r="G53" s="8">
        <v>354.6</v>
      </c>
      <c r="H53" s="23">
        <f t="shared" si="0"/>
        <v>83.92899408284025</v>
      </c>
    </row>
    <row r="54" spans="1:8" ht="33" customHeight="1">
      <c r="A54" s="36" t="s">
        <v>121</v>
      </c>
      <c r="B54" s="34" t="s">
        <v>8</v>
      </c>
      <c r="C54" s="34" t="s">
        <v>21</v>
      </c>
      <c r="D54" s="38" t="s">
        <v>168</v>
      </c>
      <c r="E54" s="38">
        <v>852</v>
      </c>
      <c r="F54" s="39">
        <v>7.6</v>
      </c>
      <c r="G54" s="50">
        <v>7.6</v>
      </c>
      <c r="H54" s="23">
        <f t="shared" si="0"/>
        <v>100</v>
      </c>
    </row>
    <row r="55" spans="1:8" ht="15.75">
      <c r="A55" s="36" t="s">
        <v>246</v>
      </c>
      <c r="B55" s="34" t="s">
        <v>8</v>
      </c>
      <c r="C55" s="34" t="s">
        <v>21</v>
      </c>
      <c r="D55" s="38" t="s">
        <v>168</v>
      </c>
      <c r="E55" s="38">
        <v>853</v>
      </c>
      <c r="F55" s="39">
        <v>15</v>
      </c>
      <c r="G55" s="29">
        <v>8.7</v>
      </c>
      <c r="H55" s="23">
        <f t="shared" si="0"/>
        <v>57.99999999999999</v>
      </c>
    </row>
    <row r="56" spans="1:8" ht="32.25" customHeight="1">
      <c r="A56" s="33" t="s">
        <v>32</v>
      </c>
      <c r="B56" s="34" t="s">
        <v>8</v>
      </c>
      <c r="C56" s="34" t="s">
        <v>21</v>
      </c>
      <c r="D56" s="34" t="s">
        <v>169</v>
      </c>
      <c r="E56" s="34"/>
      <c r="F56" s="35">
        <f>SUM(F57:F63)</f>
        <v>11969.9</v>
      </c>
      <c r="G56" s="35">
        <f>SUM(G57:G63)</f>
        <v>6729.8</v>
      </c>
      <c r="H56" s="23">
        <f t="shared" si="0"/>
        <v>56.22269191889657</v>
      </c>
    </row>
    <row r="57" spans="1:8" ht="17.25" customHeight="1">
      <c r="A57" s="33" t="s">
        <v>364</v>
      </c>
      <c r="B57" s="34" t="s">
        <v>8</v>
      </c>
      <c r="C57" s="34" t="s">
        <v>21</v>
      </c>
      <c r="D57" s="34" t="s">
        <v>169</v>
      </c>
      <c r="E57" s="34" t="s">
        <v>33</v>
      </c>
      <c r="F57" s="35">
        <v>6293.8</v>
      </c>
      <c r="G57" s="25">
        <v>3589.5</v>
      </c>
      <c r="H57" s="23">
        <f t="shared" si="0"/>
        <v>57.032317518828044</v>
      </c>
    </row>
    <row r="58" spans="1:8" ht="47.25">
      <c r="A58" s="33" t="s">
        <v>365</v>
      </c>
      <c r="B58" s="34" t="s">
        <v>8</v>
      </c>
      <c r="C58" s="34" t="s">
        <v>21</v>
      </c>
      <c r="D58" s="34" t="s">
        <v>169</v>
      </c>
      <c r="E58" s="34" t="s">
        <v>52</v>
      </c>
      <c r="F58" s="35">
        <v>1</v>
      </c>
      <c r="G58" s="8">
        <v>0</v>
      </c>
      <c r="H58" s="23">
        <f t="shared" si="0"/>
        <v>0</v>
      </c>
    </row>
    <row r="59" spans="1:8" ht="63">
      <c r="A59" s="33" t="s">
        <v>366</v>
      </c>
      <c r="B59" s="34" t="s">
        <v>8</v>
      </c>
      <c r="C59" s="34" t="s">
        <v>21</v>
      </c>
      <c r="D59" s="34" t="s">
        <v>169</v>
      </c>
      <c r="E59" s="34" t="s">
        <v>172</v>
      </c>
      <c r="F59" s="35">
        <v>1940.1</v>
      </c>
      <c r="G59" s="8">
        <v>64.6</v>
      </c>
      <c r="H59" s="23">
        <f t="shared" si="0"/>
        <v>3.329725271893201</v>
      </c>
    </row>
    <row r="60" spans="1:8" ht="45.75" customHeight="1">
      <c r="A60" s="36" t="s">
        <v>16</v>
      </c>
      <c r="B60" s="34" t="s">
        <v>8</v>
      </c>
      <c r="C60" s="34" t="s">
        <v>21</v>
      </c>
      <c r="D60" s="34" t="s">
        <v>169</v>
      </c>
      <c r="E60" s="34" t="s">
        <v>17</v>
      </c>
      <c r="F60" s="35">
        <v>1172.1</v>
      </c>
      <c r="G60" s="20">
        <v>942.1</v>
      </c>
      <c r="H60" s="23">
        <f t="shared" si="0"/>
        <v>80.37710092995479</v>
      </c>
    </row>
    <row r="61" spans="1:8" ht="47.25">
      <c r="A61" s="36" t="s">
        <v>117</v>
      </c>
      <c r="B61" s="34" t="s">
        <v>8</v>
      </c>
      <c r="C61" s="34" t="s">
        <v>21</v>
      </c>
      <c r="D61" s="34" t="s">
        <v>169</v>
      </c>
      <c r="E61" s="34" t="s">
        <v>13</v>
      </c>
      <c r="F61" s="35">
        <v>2475.8</v>
      </c>
      <c r="G61" s="9">
        <v>2078.8</v>
      </c>
      <c r="H61" s="23">
        <f t="shared" si="0"/>
        <v>83.96477906131352</v>
      </c>
    </row>
    <row r="62" spans="1:8" ht="30" customHeight="1">
      <c r="A62" s="36" t="s">
        <v>121</v>
      </c>
      <c r="B62" s="34" t="s">
        <v>8</v>
      </c>
      <c r="C62" s="34" t="s">
        <v>21</v>
      </c>
      <c r="D62" s="34" t="s">
        <v>169</v>
      </c>
      <c r="E62" s="34" t="s">
        <v>18</v>
      </c>
      <c r="F62" s="35">
        <v>57.6</v>
      </c>
      <c r="G62" s="9">
        <v>25.6</v>
      </c>
      <c r="H62" s="23">
        <f t="shared" si="0"/>
        <v>44.44444444444445</v>
      </c>
    </row>
    <row r="63" spans="1:8" ht="15" customHeight="1">
      <c r="A63" s="36" t="s">
        <v>246</v>
      </c>
      <c r="B63" s="34" t="s">
        <v>8</v>
      </c>
      <c r="C63" s="34" t="s">
        <v>23</v>
      </c>
      <c r="D63" s="34" t="s">
        <v>169</v>
      </c>
      <c r="E63" s="38">
        <v>853</v>
      </c>
      <c r="F63" s="35">
        <v>29.5</v>
      </c>
      <c r="G63" s="9">
        <v>29.2</v>
      </c>
      <c r="H63" s="23">
        <f t="shared" si="0"/>
        <v>98.98305084745762</v>
      </c>
    </row>
    <row r="64" spans="1:8" ht="94.5">
      <c r="A64" s="33" t="s">
        <v>175</v>
      </c>
      <c r="B64" s="34" t="s">
        <v>8</v>
      </c>
      <c r="C64" s="34" t="s">
        <v>21</v>
      </c>
      <c r="D64" s="34" t="s">
        <v>176</v>
      </c>
      <c r="E64" s="34"/>
      <c r="F64" s="35">
        <f>SUM(F65:F68)</f>
        <v>811.4</v>
      </c>
      <c r="G64" s="35">
        <f>SUM(G65:G68)</f>
        <v>379.90000000000003</v>
      </c>
      <c r="H64" s="23">
        <f t="shared" si="0"/>
        <v>46.820310574316004</v>
      </c>
    </row>
    <row r="65" spans="1:8" ht="33.75" customHeight="1">
      <c r="A65" s="33" t="s">
        <v>162</v>
      </c>
      <c r="B65" s="34" t="s">
        <v>8</v>
      </c>
      <c r="C65" s="34" t="s">
        <v>21</v>
      </c>
      <c r="D65" s="34" t="s">
        <v>176</v>
      </c>
      <c r="E65" s="34" t="s">
        <v>11</v>
      </c>
      <c r="F65" s="35">
        <v>390.2</v>
      </c>
      <c r="G65" s="20">
        <v>255.5</v>
      </c>
      <c r="H65" s="23">
        <f t="shared" si="0"/>
        <v>65.47924141465916</v>
      </c>
    </row>
    <row r="66" spans="1:8" ht="63">
      <c r="A66" s="33" t="s">
        <v>163</v>
      </c>
      <c r="B66" s="34" t="s">
        <v>8</v>
      </c>
      <c r="C66" s="34" t="s">
        <v>21</v>
      </c>
      <c r="D66" s="34" t="s">
        <v>176</v>
      </c>
      <c r="E66" s="34" t="s">
        <v>164</v>
      </c>
      <c r="F66" s="35">
        <v>117.9</v>
      </c>
      <c r="G66" s="20">
        <v>77.1</v>
      </c>
      <c r="H66" s="23">
        <f t="shared" si="0"/>
        <v>65.3944020356234</v>
      </c>
    </row>
    <row r="67" spans="1:8" ht="45" customHeight="1">
      <c r="A67" s="36" t="s">
        <v>16</v>
      </c>
      <c r="B67" s="34" t="s">
        <v>8</v>
      </c>
      <c r="C67" s="34" t="s">
        <v>21</v>
      </c>
      <c r="D67" s="34" t="s">
        <v>176</v>
      </c>
      <c r="E67" s="34" t="s">
        <v>17</v>
      </c>
      <c r="F67" s="35">
        <v>200</v>
      </c>
      <c r="G67" s="8">
        <v>41.8</v>
      </c>
      <c r="H67" s="23">
        <f t="shared" si="0"/>
        <v>20.9</v>
      </c>
    </row>
    <row r="68" spans="1:8" ht="51.75" customHeight="1">
      <c r="A68" s="36" t="s">
        <v>117</v>
      </c>
      <c r="B68" s="34" t="s">
        <v>8</v>
      </c>
      <c r="C68" s="34" t="s">
        <v>21</v>
      </c>
      <c r="D68" s="34" t="s">
        <v>176</v>
      </c>
      <c r="E68" s="34" t="s">
        <v>13</v>
      </c>
      <c r="F68" s="35">
        <v>103.3</v>
      </c>
      <c r="G68" s="8">
        <v>5.5</v>
      </c>
      <c r="H68" s="23">
        <f t="shared" si="0"/>
        <v>5.324298160696999</v>
      </c>
    </row>
    <row r="69" spans="1:8" ht="141.75">
      <c r="A69" s="40" t="s">
        <v>135</v>
      </c>
      <c r="B69" s="34" t="s">
        <v>8</v>
      </c>
      <c r="C69" s="34" t="s">
        <v>21</v>
      </c>
      <c r="D69" s="34" t="s">
        <v>177</v>
      </c>
      <c r="E69" s="34"/>
      <c r="F69" s="35">
        <f>SUM(F70:F71)</f>
        <v>6.9</v>
      </c>
      <c r="G69" s="35">
        <f>SUM(G70:G71)</f>
        <v>0</v>
      </c>
      <c r="H69" s="23">
        <f t="shared" si="0"/>
        <v>0</v>
      </c>
    </row>
    <row r="70" spans="1:8" ht="32.25" customHeight="1">
      <c r="A70" s="33" t="s">
        <v>162</v>
      </c>
      <c r="B70" s="34" t="s">
        <v>8</v>
      </c>
      <c r="C70" s="34" t="s">
        <v>21</v>
      </c>
      <c r="D70" s="34" t="s">
        <v>177</v>
      </c>
      <c r="E70" s="34" t="s">
        <v>11</v>
      </c>
      <c r="F70" s="35">
        <v>4</v>
      </c>
      <c r="G70" s="28">
        <v>0</v>
      </c>
      <c r="H70" s="23">
        <f t="shared" si="0"/>
        <v>0</v>
      </c>
    </row>
    <row r="71" spans="1:8" ht="63">
      <c r="A71" s="33" t="s">
        <v>163</v>
      </c>
      <c r="B71" s="34" t="s">
        <v>8</v>
      </c>
      <c r="C71" s="34" t="s">
        <v>21</v>
      </c>
      <c r="D71" s="34" t="s">
        <v>177</v>
      </c>
      <c r="E71" s="34" t="s">
        <v>164</v>
      </c>
      <c r="F71" s="35">
        <v>2.9</v>
      </c>
      <c r="G71" s="8">
        <v>0</v>
      </c>
      <c r="H71" s="23">
        <f t="shared" si="0"/>
        <v>0</v>
      </c>
    </row>
    <row r="72" spans="1:8" ht="63.75" customHeight="1">
      <c r="A72" s="33" t="s">
        <v>178</v>
      </c>
      <c r="B72" s="34" t="s">
        <v>8</v>
      </c>
      <c r="C72" s="34" t="s">
        <v>21</v>
      </c>
      <c r="D72" s="34" t="s">
        <v>179</v>
      </c>
      <c r="E72" s="34"/>
      <c r="F72" s="35">
        <f>SUM(F73)</f>
        <v>8.2</v>
      </c>
      <c r="G72" s="35">
        <f>SUM(G73)</f>
        <v>0</v>
      </c>
      <c r="H72" s="23">
        <f t="shared" si="0"/>
        <v>0</v>
      </c>
    </row>
    <row r="73" spans="1:8" ht="16.5" customHeight="1">
      <c r="A73" s="36" t="s">
        <v>252</v>
      </c>
      <c r="B73" s="34" t="s">
        <v>8</v>
      </c>
      <c r="C73" s="34" t="s">
        <v>21</v>
      </c>
      <c r="D73" s="34" t="s">
        <v>179</v>
      </c>
      <c r="E73" s="34" t="s">
        <v>251</v>
      </c>
      <c r="F73" s="35">
        <v>8.2</v>
      </c>
      <c r="G73" s="28">
        <v>0</v>
      </c>
      <c r="H73" s="23">
        <f t="shared" si="0"/>
        <v>0</v>
      </c>
    </row>
    <row r="74" spans="1:8" ht="142.5" customHeight="1">
      <c r="A74" s="40" t="s">
        <v>180</v>
      </c>
      <c r="B74" s="34" t="s">
        <v>8</v>
      </c>
      <c r="C74" s="34" t="s">
        <v>21</v>
      </c>
      <c r="D74" s="34" t="s">
        <v>181</v>
      </c>
      <c r="E74" s="34"/>
      <c r="F74" s="35">
        <f>SUM(F75:F78)</f>
        <v>262.8</v>
      </c>
      <c r="G74" s="35">
        <f>SUM(G75:G78)</f>
        <v>107.30000000000001</v>
      </c>
      <c r="H74" s="23">
        <f t="shared" si="0"/>
        <v>40.82952815829529</v>
      </c>
    </row>
    <row r="75" spans="1:8" ht="30.75" customHeight="1">
      <c r="A75" s="33" t="s">
        <v>162</v>
      </c>
      <c r="B75" s="34" t="s">
        <v>8</v>
      </c>
      <c r="C75" s="34" t="s">
        <v>21</v>
      </c>
      <c r="D75" s="34" t="s">
        <v>181</v>
      </c>
      <c r="E75" s="34" t="s">
        <v>11</v>
      </c>
      <c r="F75" s="35">
        <v>171</v>
      </c>
      <c r="G75" s="8">
        <v>40.7</v>
      </c>
      <c r="H75" s="23">
        <f t="shared" si="0"/>
        <v>23.801169590643276</v>
      </c>
    </row>
    <row r="76" spans="1:8" ht="62.25" customHeight="1">
      <c r="A76" s="33" t="s">
        <v>163</v>
      </c>
      <c r="B76" s="34" t="s">
        <v>8</v>
      </c>
      <c r="C76" s="34" t="s">
        <v>21</v>
      </c>
      <c r="D76" s="34" t="s">
        <v>181</v>
      </c>
      <c r="E76" s="34" t="s">
        <v>164</v>
      </c>
      <c r="F76" s="35">
        <v>45.9</v>
      </c>
      <c r="G76" s="8">
        <v>23.7</v>
      </c>
      <c r="H76" s="23">
        <f t="shared" si="0"/>
        <v>51.633986928104584</v>
      </c>
    </row>
    <row r="77" spans="1:8" ht="46.5" customHeight="1">
      <c r="A77" s="36" t="s">
        <v>16</v>
      </c>
      <c r="B77" s="34" t="s">
        <v>8</v>
      </c>
      <c r="C77" s="34" t="s">
        <v>21</v>
      </c>
      <c r="D77" s="34" t="s">
        <v>181</v>
      </c>
      <c r="E77" s="34" t="s">
        <v>17</v>
      </c>
      <c r="F77" s="35">
        <v>42.9</v>
      </c>
      <c r="G77" s="20">
        <v>42.9</v>
      </c>
      <c r="H77" s="23">
        <f t="shared" si="0"/>
        <v>100</v>
      </c>
    </row>
    <row r="78" spans="1:8" ht="46.5" customHeight="1">
      <c r="A78" s="36" t="s">
        <v>117</v>
      </c>
      <c r="B78" s="34" t="s">
        <v>8</v>
      </c>
      <c r="C78" s="34" t="s">
        <v>21</v>
      </c>
      <c r="D78" s="34" t="s">
        <v>181</v>
      </c>
      <c r="E78" s="34" t="s">
        <v>13</v>
      </c>
      <c r="F78" s="35">
        <v>3</v>
      </c>
      <c r="G78" s="20"/>
      <c r="H78" s="23">
        <f t="shared" si="0"/>
        <v>0</v>
      </c>
    </row>
    <row r="79" spans="1:8" ht="32.25" customHeight="1">
      <c r="A79" s="36" t="s">
        <v>123</v>
      </c>
      <c r="B79" s="34" t="s">
        <v>8</v>
      </c>
      <c r="C79" s="34" t="s">
        <v>21</v>
      </c>
      <c r="D79" s="38" t="s">
        <v>182</v>
      </c>
      <c r="E79" s="34"/>
      <c r="F79" s="35">
        <f>SUM(F82,F80)</f>
        <v>963</v>
      </c>
      <c r="G79" s="35">
        <f>SUM(G82,G80)</f>
        <v>960.9</v>
      </c>
      <c r="H79" s="23">
        <f t="shared" si="0"/>
        <v>99.78193146417446</v>
      </c>
    </row>
    <row r="80" spans="1:8" ht="238.5" customHeight="1">
      <c r="A80" s="52" t="s">
        <v>136</v>
      </c>
      <c r="B80" s="34" t="s">
        <v>8</v>
      </c>
      <c r="C80" s="34" t="s">
        <v>21</v>
      </c>
      <c r="D80" s="38" t="s">
        <v>201</v>
      </c>
      <c r="E80" s="34"/>
      <c r="F80" s="35">
        <f>F81</f>
        <v>960.9</v>
      </c>
      <c r="G80" s="35">
        <f>G81</f>
        <v>960.9</v>
      </c>
      <c r="H80" s="23">
        <f t="shared" si="0"/>
        <v>100</v>
      </c>
    </row>
    <row r="81" spans="1:8" ht="64.5" customHeight="1">
      <c r="A81" s="33" t="s">
        <v>171</v>
      </c>
      <c r="B81" s="34" t="s">
        <v>8</v>
      </c>
      <c r="C81" s="34" t="s">
        <v>21</v>
      </c>
      <c r="D81" s="38" t="s">
        <v>201</v>
      </c>
      <c r="E81" s="34" t="s">
        <v>172</v>
      </c>
      <c r="F81" s="35">
        <v>960.9</v>
      </c>
      <c r="G81" s="35">
        <v>960.9</v>
      </c>
      <c r="H81" s="23">
        <f t="shared" si="0"/>
        <v>100</v>
      </c>
    </row>
    <row r="82" spans="1:8" ht="78.75">
      <c r="A82" s="36" t="s">
        <v>137</v>
      </c>
      <c r="B82" s="34" t="s">
        <v>8</v>
      </c>
      <c r="C82" s="34" t="s">
        <v>21</v>
      </c>
      <c r="D82" s="38" t="s">
        <v>183</v>
      </c>
      <c r="E82" s="38"/>
      <c r="F82" s="39">
        <f>SUM(F83:F85)</f>
        <v>2.1</v>
      </c>
      <c r="G82" s="39">
        <f>SUM(G83:G85)</f>
        <v>0</v>
      </c>
      <c r="H82" s="23">
        <f t="shared" si="0"/>
        <v>0</v>
      </c>
    </row>
    <row r="83" spans="1:8" ht="37.5" customHeight="1">
      <c r="A83" s="33" t="s">
        <v>160</v>
      </c>
      <c r="B83" s="34" t="s">
        <v>8</v>
      </c>
      <c r="C83" s="34" t="s">
        <v>21</v>
      </c>
      <c r="D83" s="38" t="s">
        <v>183</v>
      </c>
      <c r="E83" s="38">
        <v>121</v>
      </c>
      <c r="F83" s="39">
        <v>1.5</v>
      </c>
      <c r="G83" s="28">
        <v>0</v>
      </c>
      <c r="H83" s="23">
        <f t="shared" si="0"/>
        <v>0</v>
      </c>
    </row>
    <row r="84" spans="1:8" ht="34.5" customHeight="1">
      <c r="A84" s="33" t="s">
        <v>163</v>
      </c>
      <c r="B84" s="34" t="s">
        <v>8</v>
      </c>
      <c r="C84" s="34" t="s">
        <v>21</v>
      </c>
      <c r="D84" s="38" t="s">
        <v>183</v>
      </c>
      <c r="E84" s="38">
        <v>129</v>
      </c>
      <c r="F84" s="39">
        <v>0.4</v>
      </c>
      <c r="G84" s="20">
        <v>0</v>
      </c>
      <c r="H84" s="23">
        <f t="shared" si="0"/>
        <v>0</v>
      </c>
    </row>
    <row r="85" spans="1:8" ht="47.25">
      <c r="A85" s="36" t="s">
        <v>117</v>
      </c>
      <c r="B85" s="34" t="s">
        <v>8</v>
      </c>
      <c r="C85" s="34" t="s">
        <v>21</v>
      </c>
      <c r="D85" s="38" t="s">
        <v>183</v>
      </c>
      <c r="E85" s="38">
        <v>244</v>
      </c>
      <c r="F85" s="39">
        <v>0.2</v>
      </c>
      <c r="G85" s="20">
        <v>0</v>
      </c>
      <c r="H85" s="23">
        <f t="shared" si="0"/>
        <v>0</v>
      </c>
    </row>
    <row r="86" spans="1:8" ht="68.25" customHeight="1">
      <c r="A86" s="36" t="s">
        <v>257</v>
      </c>
      <c r="B86" s="34" t="s">
        <v>8</v>
      </c>
      <c r="C86" s="34" t="s">
        <v>21</v>
      </c>
      <c r="D86" s="38" t="s">
        <v>256</v>
      </c>
      <c r="E86" s="38"/>
      <c r="F86" s="39">
        <f>F87</f>
        <v>150</v>
      </c>
      <c r="G86" s="39">
        <f>G87</f>
        <v>0</v>
      </c>
      <c r="H86" s="23">
        <f t="shared" si="0"/>
        <v>0</v>
      </c>
    </row>
    <row r="87" spans="1:8" ht="31.5">
      <c r="A87" s="36" t="s">
        <v>253</v>
      </c>
      <c r="B87" s="34" t="s">
        <v>8</v>
      </c>
      <c r="C87" s="34" t="s">
        <v>21</v>
      </c>
      <c r="D87" s="38" t="s">
        <v>255</v>
      </c>
      <c r="E87" s="38"/>
      <c r="F87" s="39">
        <f>F88</f>
        <v>150</v>
      </c>
      <c r="G87" s="39">
        <f>G88</f>
        <v>0</v>
      </c>
      <c r="H87" s="23">
        <f t="shared" si="0"/>
        <v>0</v>
      </c>
    </row>
    <row r="88" spans="1:8" ht="31.5">
      <c r="A88" s="36" t="s">
        <v>254</v>
      </c>
      <c r="B88" s="34" t="s">
        <v>8</v>
      </c>
      <c r="C88" s="34" t="s">
        <v>21</v>
      </c>
      <c r="D88" s="38" t="s">
        <v>255</v>
      </c>
      <c r="E88" s="38">
        <v>634</v>
      </c>
      <c r="F88" s="39">
        <v>150</v>
      </c>
      <c r="G88" s="20"/>
      <c r="H88" s="23">
        <f t="shared" si="0"/>
        <v>0</v>
      </c>
    </row>
    <row r="89" spans="1:8" ht="99" customHeight="1">
      <c r="A89" s="36" t="s">
        <v>138</v>
      </c>
      <c r="B89" s="34" t="s">
        <v>8</v>
      </c>
      <c r="C89" s="34" t="s">
        <v>21</v>
      </c>
      <c r="D89" s="38" t="s">
        <v>184</v>
      </c>
      <c r="E89" s="38"/>
      <c r="F89" s="39">
        <f>SUM(F90)</f>
        <v>486.3</v>
      </c>
      <c r="G89" s="39">
        <f>SUM(G90)</f>
        <v>434.2</v>
      </c>
      <c r="H89" s="23">
        <f t="shared" si="0"/>
        <v>89.28644869422166</v>
      </c>
    </row>
    <row r="90" spans="1:8" ht="47.25">
      <c r="A90" s="36" t="s">
        <v>16</v>
      </c>
      <c r="B90" s="34" t="s">
        <v>8</v>
      </c>
      <c r="C90" s="34" t="s">
        <v>21</v>
      </c>
      <c r="D90" s="38" t="s">
        <v>184</v>
      </c>
      <c r="E90" s="38">
        <v>242</v>
      </c>
      <c r="F90" s="39">
        <v>486.3</v>
      </c>
      <c r="G90" s="20">
        <v>434.2</v>
      </c>
      <c r="H90" s="23">
        <f t="shared" si="0"/>
        <v>89.28644869422166</v>
      </c>
    </row>
    <row r="91" spans="1:8" ht="48.75" customHeight="1">
      <c r="A91" s="33" t="s">
        <v>185</v>
      </c>
      <c r="B91" s="34" t="s">
        <v>8</v>
      </c>
      <c r="C91" s="34" t="s">
        <v>21</v>
      </c>
      <c r="D91" s="34" t="s">
        <v>186</v>
      </c>
      <c r="E91" s="34"/>
      <c r="F91" s="35">
        <f>SUM(F92)</f>
        <v>80</v>
      </c>
      <c r="G91" s="20">
        <f>G92</f>
        <v>41.4</v>
      </c>
      <c r="H91" s="23">
        <f t="shared" si="0"/>
        <v>51.74999999999999</v>
      </c>
    </row>
    <row r="92" spans="1:8" ht="29.25" customHeight="1">
      <c r="A92" s="33" t="s">
        <v>129</v>
      </c>
      <c r="B92" s="34" t="s">
        <v>8</v>
      </c>
      <c r="C92" s="34" t="s">
        <v>21</v>
      </c>
      <c r="D92" s="34" t="s">
        <v>187</v>
      </c>
      <c r="E92" s="34"/>
      <c r="F92" s="35">
        <f>SUM(F93)</f>
        <v>80</v>
      </c>
      <c r="G92" s="35">
        <f>SUM(G93)</f>
        <v>41.4</v>
      </c>
      <c r="H92" s="23">
        <f t="shared" si="0"/>
        <v>51.74999999999999</v>
      </c>
    </row>
    <row r="93" spans="1:8" ht="51" customHeight="1">
      <c r="A93" s="33" t="s">
        <v>188</v>
      </c>
      <c r="B93" s="34" t="s">
        <v>8</v>
      </c>
      <c r="C93" s="34" t="s">
        <v>21</v>
      </c>
      <c r="D93" s="34" t="s">
        <v>189</v>
      </c>
      <c r="E93" s="34"/>
      <c r="F93" s="35">
        <f>SUM(F94)</f>
        <v>80</v>
      </c>
      <c r="G93" s="35">
        <f>SUM(G94)</f>
        <v>41.4</v>
      </c>
      <c r="H93" s="23">
        <f t="shared" si="0"/>
        <v>51.74999999999999</v>
      </c>
    </row>
    <row r="94" spans="1:8" ht="49.5" customHeight="1">
      <c r="A94" s="36" t="s">
        <v>117</v>
      </c>
      <c r="B94" s="34" t="s">
        <v>8</v>
      </c>
      <c r="C94" s="34" t="s">
        <v>21</v>
      </c>
      <c r="D94" s="34" t="s">
        <v>189</v>
      </c>
      <c r="E94" s="34" t="s">
        <v>13</v>
      </c>
      <c r="F94" s="35">
        <v>80</v>
      </c>
      <c r="G94" s="20">
        <v>41.4</v>
      </c>
      <c r="H94" s="23">
        <f t="shared" si="0"/>
        <v>51.74999999999999</v>
      </c>
    </row>
    <row r="95" spans="1:8" ht="31.5">
      <c r="A95" s="36" t="s">
        <v>37</v>
      </c>
      <c r="B95" s="34" t="s">
        <v>10</v>
      </c>
      <c r="C95" s="34"/>
      <c r="D95" s="34"/>
      <c r="E95" s="34"/>
      <c r="F95" s="35">
        <f>SUM(F102,F96)</f>
        <v>1788.2</v>
      </c>
      <c r="G95" s="54">
        <f>SUM(G102,G96)</f>
        <v>980.6000000000001</v>
      </c>
      <c r="H95" s="23">
        <f t="shared" si="0"/>
        <v>54.837266524997204</v>
      </c>
    </row>
    <row r="96" spans="1:8" ht="15.75">
      <c r="A96" s="36" t="s">
        <v>258</v>
      </c>
      <c r="B96" s="34" t="s">
        <v>10</v>
      </c>
      <c r="C96" s="34" t="s">
        <v>15</v>
      </c>
      <c r="D96" s="34"/>
      <c r="E96" s="34"/>
      <c r="F96" s="35">
        <f>F97</f>
        <v>637.7</v>
      </c>
      <c r="G96" s="35">
        <f>G97</f>
        <v>346.8</v>
      </c>
      <c r="H96" s="23">
        <f t="shared" si="0"/>
        <v>54.38293868590246</v>
      </c>
    </row>
    <row r="97" spans="1:8" ht="141.75">
      <c r="A97" s="40" t="s">
        <v>173</v>
      </c>
      <c r="B97" s="34" t="s">
        <v>10</v>
      </c>
      <c r="C97" s="34" t="s">
        <v>15</v>
      </c>
      <c r="D97" s="34" t="s">
        <v>174</v>
      </c>
      <c r="E97" s="34"/>
      <c r="F97" s="35">
        <f>SUM(F98:F101)</f>
        <v>637.7</v>
      </c>
      <c r="G97" s="35">
        <f>SUM(G98:G101)</f>
        <v>346.8</v>
      </c>
      <c r="H97" s="23">
        <f t="shared" si="0"/>
        <v>54.38293868590246</v>
      </c>
    </row>
    <row r="98" spans="1:8" ht="31.5">
      <c r="A98" s="33" t="s">
        <v>162</v>
      </c>
      <c r="B98" s="34" t="s">
        <v>10</v>
      </c>
      <c r="C98" s="34" t="s">
        <v>15</v>
      </c>
      <c r="D98" s="34" t="s">
        <v>174</v>
      </c>
      <c r="E98" s="34" t="s">
        <v>11</v>
      </c>
      <c r="F98" s="35">
        <v>468.7</v>
      </c>
      <c r="G98" s="35">
        <v>239.4</v>
      </c>
      <c r="H98" s="23">
        <f t="shared" si="0"/>
        <v>51.077448261147865</v>
      </c>
    </row>
    <row r="99" spans="1:8" ht="63">
      <c r="A99" s="33" t="s">
        <v>163</v>
      </c>
      <c r="B99" s="34" t="s">
        <v>10</v>
      </c>
      <c r="C99" s="34" t="s">
        <v>15</v>
      </c>
      <c r="D99" s="34" t="s">
        <v>174</v>
      </c>
      <c r="E99" s="34" t="s">
        <v>164</v>
      </c>
      <c r="F99" s="35">
        <v>133.9</v>
      </c>
      <c r="G99" s="35">
        <v>72.3</v>
      </c>
      <c r="H99" s="23">
        <f t="shared" si="0"/>
        <v>53.99551904406273</v>
      </c>
    </row>
    <row r="100" spans="1:8" ht="47.25">
      <c r="A100" s="36" t="s">
        <v>16</v>
      </c>
      <c r="B100" s="34" t="s">
        <v>10</v>
      </c>
      <c r="C100" s="34" t="s">
        <v>15</v>
      </c>
      <c r="D100" s="34" t="s">
        <v>174</v>
      </c>
      <c r="E100" s="34" t="s">
        <v>17</v>
      </c>
      <c r="F100" s="35">
        <v>18.6</v>
      </c>
      <c r="G100" s="35">
        <v>18.6</v>
      </c>
      <c r="H100" s="23">
        <f t="shared" si="0"/>
        <v>100</v>
      </c>
    </row>
    <row r="101" spans="1:8" ht="47.25">
      <c r="A101" s="36" t="s">
        <v>117</v>
      </c>
      <c r="B101" s="34" t="s">
        <v>10</v>
      </c>
      <c r="C101" s="34" t="s">
        <v>15</v>
      </c>
      <c r="D101" s="34" t="s">
        <v>174</v>
      </c>
      <c r="E101" s="34" t="s">
        <v>13</v>
      </c>
      <c r="F101" s="35">
        <v>16.5</v>
      </c>
      <c r="G101" s="35">
        <v>16.5</v>
      </c>
      <c r="H101" s="23">
        <f t="shared" si="0"/>
        <v>100</v>
      </c>
    </row>
    <row r="102" spans="1:8" ht="48" customHeight="1">
      <c r="A102" s="33" t="s">
        <v>35</v>
      </c>
      <c r="B102" s="34" t="s">
        <v>10</v>
      </c>
      <c r="C102" s="34" t="s">
        <v>26</v>
      </c>
      <c r="D102" s="34"/>
      <c r="E102" s="34"/>
      <c r="F102" s="35">
        <f>SUM(F103)</f>
        <v>1150.5</v>
      </c>
      <c r="G102" s="47">
        <f>SUM(G103)</f>
        <v>633.8000000000001</v>
      </c>
      <c r="H102" s="23">
        <f t="shared" si="0"/>
        <v>55.089091699261196</v>
      </c>
    </row>
    <row r="103" spans="1:8" ht="31.5">
      <c r="A103" s="33" t="s">
        <v>134</v>
      </c>
      <c r="B103" s="34" t="s">
        <v>10</v>
      </c>
      <c r="C103" s="34" t="s">
        <v>26</v>
      </c>
      <c r="D103" s="34" t="s">
        <v>159</v>
      </c>
      <c r="E103" s="34"/>
      <c r="F103" s="35">
        <f>SUM(F104,F107)</f>
        <v>1150.5</v>
      </c>
      <c r="G103" s="35">
        <f>SUM(G104,G107)</f>
        <v>633.8000000000001</v>
      </c>
      <c r="H103" s="23">
        <f t="shared" si="0"/>
        <v>55.089091699261196</v>
      </c>
    </row>
    <row r="104" spans="1:8" ht="31.5">
      <c r="A104" s="33" t="s">
        <v>110</v>
      </c>
      <c r="B104" s="34" t="s">
        <v>10</v>
      </c>
      <c r="C104" s="34" t="s">
        <v>26</v>
      </c>
      <c r="D104" s="34" t="s">
        <v>190</v>
      </c>
      <c r="E104" s="34"/>
      <c r="F104" s="35">
        <f>SUM(F105:F106)</f>
        <v>1029.5</v>
      </c>
      <c r="G104" s="35">
        <f>SUM(G105:G106)</f>
        <v>594.6</v>
      </c>
      <c r="H104" s="23">
        <f t="shared" si="0"/>
        <v>57.75619232637202</v>
      </c>
    </row>
    <row r="105" spans="1:8" ht="22.5" customHeight="1">
      <c r="A105" s="33" t="s">
        <v>364</v>
      </c>
      <c r="B105" s="34" t="s">
        <v>10</v>
      </c>
      <c r="C105" s="34" t="s">
        <v>26</v>
      </c>
      <c r="D105" s="34" t="s">
        <v>190</v>
      </c>
      <c r="E105" s="38">
        <v>111</v>
      </c>
      <c r="F105" s="39">
        <v>790.7</v>
      </c>
      <c r="G105" s="8">
        <v>368.2</v>
      </c>
      <c r="H105" s="23">
        <f aca="true" t="shared" si="2" ref="H105:H201">G105/F105*100</f>
        <v>46.5663336284305</v>
      </c>
    </row>
    <row r="106" spans="1:8" ht="46.5" customHeight="1">
      <c r="A106" s="33" t="s">
        <v>171</v>
      </c>
      <c r="B106" s="34" t="s">
        <v>10</v>
      </c>
      <c r="C106" s="34" t="s">
        <v>26</v>
      </c>
      <c r="D106" s="34" t="s">
        <v>190</v>
      </c>
      <c r="E106" s="38">
        <v>119</v>
      </c>
      <c r="F106" s="39">
        <v>238.8</v>
      </c>
      <c r="G106" s="8">
        <v>226.4</v>
      </c>
      <c r="H106" s="23">
        <f t="shared" si="2"/>
        <v>94.80737018425461</v>
      </c>
    </row>
    <row r="107" spans="1:8" ht="47.25">
      <c r="A107" s="36" t="s">
        <v>36</v>
      </c>
      <c r="B107" s="34" t="s">
        <v>10</v>
      </c>
      <c r="C107" s="34" t="s">
        <v>26</v>
      </c>
      <c r="D107" s="34" t="s">
        <v>191</v>
      </c>
      <c r="E107" s="38"/>
      <c r="F107" s="39">
        <f>SUM(F108)</f>
        <v>121</v>
      </c>
      <c r="G107" s="39">
        <f>SUM(G108)</f>
        <v>39.2</v>
      </c>
      <c r="H107" s="23">
        <f t="shared" si="2"/>
        <v>32.396694214876035</v>
      </c>
    </row>
    <row r="108" spans="1:8" s="16" customFormat="1" ht="47.25">
      <c r="A108" s="36" t="s">
        <v>117</v>
      </c>
      <c r="B108" s="34" t="s">
        <v>10</v>
      </c>
      <c r="C108" s="34" t="s">
        <v>26</v>
      </c>
      <c r="D108" s="34" t="s">
        <v>191</v>
      </c>
      <c r="E108" s="38">
        <v>244</v>
      </c>
      <c r="F108" s="39">
        <v>121</v>
      </c>
      <c r="G108" s="8">
        <v>39.2</v>
      </c>
      <c r="H108" s="23">
        <f t="shared" si="2"/>
        <v>32.396694214876035</v>
      </c>
    </row>
    <row r="109" spans="1:8" ht="15.75">
      <c r="A109" s="36" t="s">
        <v>29</v>
      </c>
      <c r="B109" s="34" t="s">
        <v>15</v>
      </c>
      <c r="C109" s="34"/>
      <c r="D109" s="34"/>
      <c r="E109" s="38"/>
      <c r="F109" s="55">
        <f>SUM(F110,F120,F116,F135)</f>
        <v>24312.199999999997</v>
      </c>
      <c r="G109" s="39">
        <f>SUM(G110,G120,G116,G135)</f>
        <v>2079.9</v>
      </c>
      <c r="H109" s="23">
        <f t="shared" si="2"/>
        <v>8.554964174365134</v>
      </c>
    </row>
    <row r="110" spans="1:8" ht="15.75">
      <c r="A110" s="36" t="s">
        <v>98</v>
      </c>
      <c r="B110" s="34" t="s">
        <v>15</v>
      </c>
      <c r="C110" s="34" t="s">
        <v>31</v>
      </c>
      <c r="D110" s="38"/>
      <c r="E110" s="38"/>
      <c r="F110" s="39">
        <f>SUM(F111)</f>
        <v>1767.4</v>
      </c>
      <c r="G110" s="39">
        <f>SUM(G111)</f>
        <v>628.2</v>
      </c>
      <c r="H110" s="23">
        <f t="shared" si="2"/>
        <v>35.543736562181735</v>
      </c>
    </row>
    <row r="111" spans="1:8" ht="33" customHeight="1">
      <c r="A111" s="33" t="s">
        <v>134</v>
      </c>
      <c r="B111" s="34" t="s">
        <v>15</v>
      </c>
      <c r="C111" s="34" t="s">
        <v>31</v>
      </c>
      <c r="D111" s="34" t="s">
        <v>159</v>
      </c>
      <c r="E111" s="38"/>
      <c r="F111" s="39">
        <f>SUM(F112,F114)</f>
        <v>1767.4</v>
      </c>
      <c r="G111" s="39">
        <f>SUM(G112,G114)</f>
        <v>628.2</v>
      </c>
      <c r="H111" s="23">
        <f t="shared" si="2"/>
        <v>35.543736562181735</v>
      </c>
    </row>
    <row r="112" spans="1:8" ht="63">
      <c r="A112" s="36" t="s">
        <v>139</v>
      </c>
      <c r="B112" s="34" t="s">
        <v>15</v>
      </c>
      <c r="C112" s="34" t="s">
        <v>31</v>
      </c>
      <c r="D112" s="38" t="s">
        <v>192</v>
      </c>
      <c r="E112" s="38"/>
      <c r="F112" s="39">
        <f>SUM(F113)</f>
        <v>1667.4</v>
      </c>
      <c r="G112" s="39">
        <f>SUM(G113)</f>
        <v>592.6</v>
      </c>
      <c r="H112" s="23">
        <f t="shared" si="2"/>
        <v>35.54036224061413</v>
      </c>
    </row>
    <row r="113" spans="1:8" ht="78.75">
      <c r="A113" s="36" t="s">
        <v>120</v>
      </c>
      <c r="B113" s="34" t="s">
        <v>15</v>
      </c>
      <c r="C113" s="34" t="s">
        <v>31</v>
      </c>
      <c r="D113" s="38" t="s">
        <v>192</v>
      </c>
      <c r="E113" s="38">
        <v>611</v>
      </c>
      <c r="F113" s="39">
        <v>1667.4</v>
      </c>
      <c r="G113" s="8">
        <v>592.6</v>
      </c>
      <c r="H113" s="23">
        <f t="shared" si="2"/>
        <v>35.54036224061413</v>
      </c>
    </row>
    <row r="114" spans="1:8" ht="63.75" customHeight="1">
      <c r="A114" s="36" t="s">
        <v>193</v>
      </c>
      <c r="B114" s="34" t="s">
        <v>15</v>
      </c>
      <c r="C114" s="34" t="s">
        <v>31</v>
      </c>
      <c r="D114" s="38" t="s">
        <v>194</v>
      </c>
      <c r="E114" s="38"/>
      <c r="F114" s="39">
        <f>SUM(F115)</f>
        <v>100</v>
      </c>
      <c r="G114" s="39">
        <f>SUM(G115)</f>
        <v>35.6</v>
      </c>
      <c r="H114" s="23">
        <f t="shared" si="2"/>
        <v>35.6</v>
      </c>
    </row>
    <row r="115" spans="1:8" ht="47.25">
      <c r="A115" s="36" t="s">
        <v>117</v>
      </c>
      <c r="B115" s="34" t="s">
        <v>15</v>
      </c>
      <c r="C115" s="34" t="s">
        <v>31</v>
      </c>
      <c r="D115" s="38" t="s">
        <v>194</v>
      </c>
      <c r="E115" s="38">
        <v>244</v>
      </c>
      <c r="F115" s="39">
        <v>100</v>
      </c>
      <c r="G115" s="8">
        <v>35.6</v>
      </c>
      <c r="H115" s="23">
        <f t="shared" si="2"/>
        <v>35.6</v>
      </c>
    </row>
    <row r="116" spans="1:8" ht="15.75">
      <c r="A116" s="36" t="s">
        <v>259</v>
      </c>
      <c r="B116" s="34" t="s">
        <v>15</v>
      </c>
      <c r="C116" s="34" t="s">
        <v>23</v>
      </c>
      <c r="D116" s="38"/>
      <c r="E116" s="38"/>
      <c r="F116" s="39">
        <f aca="true" t="shared" si="3" ref="F116:G118">F117</f>
        <v>213</v>
      </c>
      <c r="G116" s="39">
        <f t="shared" si="3"/>
        <v>0</v>
      </c>
      <c r="H116" s="23">
        <f t="shared" si="2"/>
        <v>0</v>
      </c>
    </row>
    <row r="117" spans="1:8" ht="31.5">
      <c r="A117" s="36" t="s">
        <v>123</v>
      </c>
      <c r="B117" s="34" t="s">
        <v>15</v>
      </c>
      <c r="C117" s="34" t="s">
        <v>23</v>
      </c>
      <c r="D117" s="38" t="s">
        <v>182</v>
      </c>
      <c r="E117" s="38"/>
      <c r="F117" s="39">
        <f t="shared" si="3"/>
        <v>213</v>
      </c>
      <c r="G117" s="39">
        <f t="shared" si="3"/>
        <v>0</v>
      </c>
      <c r="H117" s="23">
        <f t="shared" si="2"/>
        <v>0</v>
      </c>
    </row>
    <row r="118" spans="1:8" ht="47.25">
      <c r="A118" s="36" t="s">
        <v>261</v>
      </c>
      <c r="B118" s="34" t="s">
        <v>15</v>
      </c>
      <c r="C118" s="34" t="s">
        <v>23</v>
      </c>
      <c r="D118" s="38" t="s">
        <v>260</v>
      </c>
      <c r="E118" s="38"/>
      <c r="F118" s="39">
        <f t="shared" si="3"/>
        <v>213</v>
      </c>
      <c r="G118" s="39">
        <f t="shared" si="3"/>
        <v>0</v>
      </c>
      <c r="H118" s="23">
        <f t="shared" si="2"/>
        <v>0</v>
      </c>
    </row>
    <row r="119" spans="1:8" ht="63">
      <c r="A119" s="36" t="s">
        <v>118</v>
      </c>
      <c r="B119" s="34" t="s">
        <v>15</v>
      </c>
      <c r="C119" s="34" t="s">
        <v>23</v>
      </c>
      <c r="D119" s="38" t="s">
        <v>260</v>
      </c>
      <c r="E119" s="38">
        <v>521</v>
      </c>
      <c r="F119" s="39">
        <v>213</v>
      </c>
      <c r="G119" s="39"/>
      <c r="H119" s="23">
        <f t="shared" si="2"/>
        <v>0</v>
      </c>
    </row>
    <row r="120" spans="1:8" ht="17.25" customHeight="1">
      <c r="A120" s="36" t="s">
        <v>25</v>
      </c>
      <c r="B120" s="34" t="s">
        <v>15</v>
      </c>
      <c r="C120" s="34" t="s">
        <v>26</v>
      </c>
      <c r="D120" s="48"/>
      <c r="E120" s="38"/>
      <c r="F120" s="39">
        <f>SUM(F121,)</f>
        <v>22231.799999999996</v>
      </c>
      <c r="G120" s="39">
        <f>SUM(G121,)</f>
        <v>1351.7</v>
      </c>
      <c r="H120" s="23">
        <f t="shared" si="2"/>
        <v>6.0800295072823625</v>
      </c>
    </row>
    <row r="121" spans="1:8" ht="63">
      <c r="A121" s="36" t="s">
        <v>140</v>
      </c>
      <c r="B121" s="34" t="s">
        <v>15</v>
      </c>
      <c r="C121" s="34" t="s">
        <v>26</v>
      </c>
      <c r="D121" s="38" t="s">
        <v>195</v>
      </c>
      <c r="E121" s="38"/>
      <c r="F121" s="39">
        <f>SUM(F122,F126,F124,F128,F130,F133)</f>
        <v>22231.799999999996</v>
      </c>
      <c r="G121" s="39">
        <f>SUM(G122,G126,G124,G128,G130,G133)</f>
        <v>1351.7</v>
      </c>
      <c r="H121" s="23">
        <f t="shared" si="2"/>
        <v>6.0800295072823625</v>
      </c>
    </row>
    <row r="122" spans="1:8" ht="31.5">
      <c r="A122" s="36" t="s">
        <v>141</v>
      </c>
      <c r="B122" s="34" t="s">
        <v>15</v>
      </c>
      <c r="C122" s="34" t="s">
        <v>26</v>
      </c>
      <c r="D122" s="38" t="s">
        <v>196</v>
      </c>
      <c r="E122" s="38"/>
      <c r="F122" s="39">
        <f>SUM(F123)</f>
        <v>940.7</v>
      </c>
      <c r="G122" s="39">
        <f>SUM(G123)</f>
        <v>771.5</v>
      </c>
      <c r="H122" s="23">
        <f t="shared" si="2"/>
        <v>82.01339428085468</v>
      </c>
    </row>
    <row r="123" spans="1:8" ht="47.25">
      <c r="A123" s="36" t="s">
        <v>117</v>
      </c>
      <c r="B123" s="34" t="s">
        <v>15</v>
      </c>
      <c r="C123" s="34" t="s">
        <v>26</v>
      </c>
      <c r="D123" s="38" t="s">
        <v>196</v>
      </c>
      <c r="E123" s="38">
        <v>244</v>
      </c>
      <c r="F123" s="39">
        <v>940.7</v>
      </c>
      <c r="G123" s="8">
        <v>771.5</v>
      </c>
      <c r="H123" s="23">
        <f t="shared" si="2"/>
        <v>82.01339428085468</v>
      </c>
    </row>
    <row r="124" spans="1:8" ht="31.5">
      <c r="A124" s="36" t="s">
        <v>263</v>
      </c>
      <c r="B124" s="34" t="s">
        <v>15</v>
      </c>
      <c r="C124" s="34" t="s">
        <v>26</v>
      </c>
      <c r="D124" s="38" t="s">
        <v>262</v>
      </c>
      <c r="E124" s="38"/>
      <c r="F124" s="39">
        <f>F125</f>
        <v>50</v>
      </c>
      <c r="G124" s="39">
        <f>G125</f>
        <v>15</v>
      </c>
      <c r="H124" s="23">
        <f t="shared" si="2"/>
        <v>30</v>
      </c>
    </row>
    <row r="125" spans="1:8" ht="47.25">
      <c r="A125" s="36" t="s">
        <v>117</v>
      </c>
      <c r="B125" s="34" t="s">
        <v>15</v>
      </c>
      <c r="C125" s="34" t="s">
        <v>26</v>
      </c>
      <c r="D125" s="38" t="s">
        <v>262</v>
      </c>
      <c r="E125" s="38">
        <v>244</v>
      </c>
      <c r="F125" s="39">
        <v>50</v>
      </c>
      <c r="G125" s="8">
        <v>15</v>
      </c>
      <c r="H125" s="23">
        <f t="shared" si="2"/>
        <v>30</v>
      </c>
    </row>
    <row r="126" spans="1:8" ht="31.5">
      <c r="A126" s="36" t="s">
        <v>142</v>
      </c>
      <c r="B126" s="34" t="s">
        <v>15</v>
      </c>
      <c r="C126" s="34" t="s">
        <v>26</v>
      </c>
      <c r="D126" s="38" t="s">
        <v>197</v>
      </c>
      <c r="E126" s="38"/>
      <c r="F126" s="39">
        <f>SUM(F127)</f>
        <v>1247.9</v>
      </c>
      <c r="G126" s="39">
        <f>SUM(G127)</f>
        <v>565.2</v>
      </c>
      <c r="H126" s="23">
        <f t="shared" si="2"/>
        <v>45.29209071239683</v>
      </c>
    </row>
    <row r="127" spans="1:8" ht="15.75">
      <c r="A127" s="36" t="s">
        <v>102</v>
      </c>
      <c r="B127" s="34" t="s">
        <v>15</v>
      </c>
      <c r="C127" s="34" t="s">
        <v>26</v>
      </c>
      <c r="D127" s="38" t="s">
        <v>197</v>
      </c>
      <c r="E127" s="38">
        <v>540</v>
      </c>
      <c r="F127" s="39">
        <v>1247.9</v>
      </c>
      <c r="G127" s="8">
        <v>565.2</v>
      </c>
      <c r="H127" s="23">
        <f t="shared" si="2"/>
        <v>45.29209071239683</v>
      </c>
    </row>
    <row r="128" spans="1:8" ht="110.25" customHeight="1">
      <c r="A128" s="36" t="s">
        <v>336</v>
      </c>
      <c r="B128" s="34" t="s">
        <v>15</v>
      </c>
      <c r="C128" s="34" t="s">
        <v>26</v>
      </c>
      <c r="D128" s="38" t="s">
        <v>337</v>
      </c>
      <c r="E128" s="38"/>
      <c r="F128" s="39">
        <f>F129</f>
        <v>1200</v>
      </c>
      <c r="G128" s="39">
        <f>G129</f>
        <v>0</v>
      </c>
      <c r="H128" s="23">
        <f t="shared" si="2"/>
        <v>0</v>
      </c>
    </row>
    <row r="129" spans="1:8" ht="47.25">
      <c r="A129" s="36" t="s">
        <v>117</v>
      </c>
      <c r="B129" s="34" t="s">
        <v>15</v>
      </c>
      <c r="C129" s="34" t="s">
        <v>26</v>
      </c>
      <c r="D129" s="38" t="s">
        <v>337</v>
      </c>
      <c r="E129" s="38">
        <v>244</v>
      </c>
      <c r="F129" s="39">
        <v>1200</v>
      </c>
      <c r="G129" s="8"/>
      <c r="H129" s="23">
        <f t="shared" si="2"/>
        <v>0</v>
      </c>
    </row>
    <row r="130" spans="1:8" ht="366" customHeight="1">
      <c r="A130" s="36" t="s">
        <v>339</v>
      </c>
      <c r="B130" s="34" t="s">
        <v>15</v>
      </c>
      <c r="C130" s="34" t="s">
        <v>26</v>
      </c>
      <c r="D130" s="38" t="s">
        <v>338</v>
      </c>
      <c r="E130" s="38"/>
      <c r="F130" s="39">
        <f>F131+F132</f>
        <v>18759.1</v>
      </c>
      <c r="G130" s="39">
        <f>G131+G132</f>
        <v>0</v>
      </c>
      <c r="H130" s="23">
        <f t="shared" si="2"/>
        <v>0</v>
      </c>
    </row>
    <row r="131" spans="1:8" ht="47.25">
      <c r="A131" s="36" t="s">
        <v>117</v>
      </c>
      <c r="B131" s="34" t="s">
        <v>15</v>
      </c>
      <c r="C131" s="34" t="s">
        <v>26</v>
      </c>
      <c r="D131" s="38" t="s">
        <v>338</v>
      </c>
      <c r="E131" s="38">
        <v>244</v>
      </c>
      <c r="F131" s="39">
        <v>17506.6</v>
      </c>
      <c r="G131" s="8"/>
      <c r="H131" s="23">
        <f t="shared" si="2"/>
        <v>0</v>
      </c>
    </row>
    <row r="132" spans="1:8" ht="63">
      <c r="A132" s="36" t="s">
        <v>340</v>
      </c>
      <c r="B132" s="34" t="s">
        <v>15</v>
      </c>
      <c r="C132" s="34" t="s">
        <v>26</v>
      </c>
      <c r="D132" s="38" t="s">
        <v>338</v>
      </c>
      <c r="E132" s="38">
        <v>521</v>
      </c>
      <c r="F132" s="39">
        <v>1252.5</v>
      </c>
      <c r="G132" s="8"/>
      <c r="H132" s="23">
        <f t="shared" si="2"/>
        <v>0</v>
      </c>
    </row>
    <row r="133" spans="1:8" ht="64.5" customHeight="1">
      <c r="A133" s="36" t="s">
        <v>341</v>
      </c>
      <c r="B133" s="34" t="s">
        <v>15</v>
      </c>
      <c r="C133" s="34" t="s">
        <v>26</v>
      </c>
      <c r="D133" s="38" t="s">
        <v>264</v>
      </c>
      <c r="E133" s="38"/>
      <c r="F133" s="39">
        <f>F134</f>
        <v>34.1</v>
      </c>
      <c r="G133" s="39">
        <f>G134</f>
        <v>0</v>
      </c>
      <c r="H133" s="23">
        <f t="shared" si="2"/>
        <v>0</v>
      </c>
    </row>
    <row r="134" spans="1:8" ht="47.25">
      <c r="A134" s="36" t="s">
        <v>117</v>
      </c>
      <c r="B134" s="34" t="s">
        <v>15</v>
      </c>
      <c r="C134" s="34" t="s">
        <v>26</v>
      </c>
      <c r="D134" s="38" t="s">
        <v>264</v>
      </c>
      <c r="E134" s="38">
        <v>244</v>
      </c>
      <c r="F134" s="39">
        <v>34.1</v>
      </c>
      <c r="G134" s="8"/>
      <c r="H134" s="23">
        <f t="shared" si="2"/>
        <v>0</v>
      </c>
    </row>
    <row r="135" spans="1:8" ht="31.5">
      <c r="A135" s="36" t="s">
        <v>344</v>
      </c>
      <c r="B135" s="34" t="s">
        <v>15</v>
      </c>
      <c r="C135" s="34" t="s">
        <v>342</v>
      </c>
      <c r="D135" s="38"/>
      <c r="E135" s="38"/>
      <c r="F135" s="39">
        <f>F136</f>
        <v>100</v>
      </c>
      <c r="G135" s="39">
        <f>G136</f>
        <v>100</v>
      </c>
      <c r="H135" s="23">
        <f t="shared" si="2"/>
        <v>100</v>
      </c>
    </row>
    <row r="136" spans="1:8" ht="63">
      <c r="A136" s="36" t="s">
        <v>345</v>
      </c>
      <c r="B136" s="34" t="s">
        <v>15</v>
      </c>
      <c r="C136" s="34" t="s">
        <v>342</v>
      </c>
      <c r="D136" s="38" t="s">
        <v>343</v>
      </c>
      <c r="E136" s="38"/>
      <c r="F136" s="39">
        <f>F137</f>
        <v>100</v>
      </c>
      <c r="G136" s="39">
        <f>G137</f>
        <v>100</v>
      </c>
      <c r="H136" s="23">
        <f t="shared" si="2"/>
        <v>100</v>
      </c>
    </row>
    <row r="137" spans="1:8" ht="31.5">
      <c r="A137" s="36" t="s">
        <v>254</v>
      </c>
      <c r="B137" s="34" t="s">
        <v>15</v>
      </c>
      <c r="C137" s="34" t="s">
        <v>342</v>
      </c>
      <c r="D137" s="38" t="s">
        <v>343</v>
      </c>
      <c r="E137" s="38">
        <v>634</v>
      </c>
      <c r="F137" s="39">
        <v>100</v>
      </c>
      <c r="G137" s="8">
        <v>100</v>
      </c>
      <c r="H137" s="23">
        <f t="shared" si="2"/>
        <v>100</v>
      </c>
    </row>
    <row r="138" spans="1:8" ht="15.75">
      <c r="A138" s="36" t="s">
        <v>93</v>
      </c>
      <c r="B138" s="34" t="s">
        <v>31</v>
      </c>
      <c r="C138" s="34"/>
      <c r="D138" s="38"/>
      <c r="E138" s="38"/>
      <c r="F138" s="39">
        <f>SUM(F149,F139,F143)</f>
        <v>51353.3</v>
      </c>
      <c r="G138" s="39">
        <f>SUM(G149,G139,G143)</f>
        <v>5792.8</v>
      </c>
      <c r="H138" s="23">
        <f t="shared" si="2"/>
        <v>11.280287732239213</v>
      </c>
    </row>
    <row r="139" spans="1:8" ht="18.75" customHeight="1">
      <c r="A139" s="36" t="s">
        <v>269</v>
      </c>
      <c r="B139" s="34" t="s">
        <v>31</v>
      </c>
      <c r="C139" s="34" t="s">
        <v>24</v>
      </c>
      <c r="D139" s="38"/>
      <c r="E139" s="38"/>
      <c r="F139" s="39">
        <f aca="true" t="shared" si="4" ref="F139:G141">F140</f>
        <v>35518.1</v>
      </c>
      <c r="G139" s="39">
        <f t="shared" si="4"/>
        <v>0</v>
      </c>
      <c r="H139" s="23">
        <f t="shared" si="2"/>
        <v>0</v>
      </c>
    </row>
    <row r="140" spans="1:8" ht="84.75" customHeight="1">
      <c r="A140" s="36" t="s">
        <v>268</v>
      </c>
      <c r="B140" s="34" t="s">
        <v>31</v>
      </c>
      <c r="C140" s="34" t="s">
        <v>24</v>
      </c>
      <c r="D140" s="38" t="s">
        <v>266</v>
      </c>
      <c r="E140" s="38"/>
      <c r="F140" s="39">
        <f t="shared" si="4"/>
        <v>35518.1</v>
      </c>
      <c r="G140" s="39">
        <f t="shared" si="4"/>
        <v>0</v>
      </c>
      <c r="H140" s="23">
        <f t="shared" si="2"/>
        <v>0</v>
      </c>
    </row>
    <row r="141" spans="1:8" ht="110.25" customHeight="1">
      <c r="A141" s="36" t="s">
        <v>265</v>
      </c>
      <c r="B141" s="34" t="s">
        <v>31</v>
      </c>
      <c r="C141" s="34" t="s">
        <v>24</v>
      </c>
      <c r="D141" s="38" t="s">
        <v>267</v>
      </c>
      <c r="E141" s="38"/>
      <c r="F141" s="39">
        <f t="shared" si="4"/>
        <v>35518.1</v>
      </c>
      <c r="G141" s="39">
        <f t="shared" si="4"/>
        <v>0</v>
      </c>
      <c r="H141" s="23">
        <f t="shared" si="2"/>
        <v>0</v>
      </c>
    </row>
    <row r="142" spans="1:8" ht="63" customHeight="1">
      <c r="A142" s="36" t="s">
        <v>272</v>
      </c>
      <c r="B142" s="34" t="s">
        <v>31</v>
      </c>
      <c r="C142" s="34" t="s">
        <v>24</v>
      </c>
      <c r="D142" s="38" t="s">
        <v>267</v>
      </c>
      <c r="E142" s="38">
        <v>414</v>
      </c>
      <c r="F142" s="39">
        <v>35518.1</v>
      </c>
      <c r="G142" s="8"/>
      <c r="H142" s="23">
        <f t="shared" si="2"/>
        <v>0</v>
      </c>
    </row>
    <row r="143" spans="1:8" ht="15" customHeight="1">
      <c r="A143" s="36" t="s">
        <v>284</v>
      </c>
      <c r="B143" s="34" t="s">
        <v>31</v>
      </c>
      <c r="C143" s="34" t="s">
        <v>10</v>
      </c>
      <c r="D143" s="38"/>
      <c r="E143" s="38"/>
      <c r="F143" s="39">
        <f>SUM(F144)</f>
        <v>80</v>
      </c>
      <c r="G143" s="39">
        <f>SUM(G144)</f>
        <v>48</v>
      </c>
      <c r="H143" s="23">
        <f t="shared" si="2"/>
        <v>60</v>
      </c>
    </row>
    <row r="144" spans="1:8" ht="36" customHeight="1">
      <c r="A144" s="33" t="s">
        <v>134</v>
      </c>
      <c r="B144" s="34" t="s">
        <v>31</v>
      </c>
      <c r="C144" s="34" t="s">
        <v>10</v>
      </c>
      <c r="D144" s="34" t="s">
        <v>159</v>
      </c>
      <c r="E144" s="38"/>
      <c r="F144" s="39">
        <f>SUM(F145,F147)</f>
        <v>80</v>
      </c>
      <c r="G144" s="39">
        <f>SUM(G145,G147)</f>
        <v>48</v>
      </c>
      <c r="H144" s="23">
        <f t="shared" si="2"/>
        <v>60</v>
      </c>
    </row>
    <row r="145" spans="1:8" ht="63" customHeight="1">
      <c r="A145" s="36" t="s">
        <v>367</v>
      </c>
      <c r="B145" s="34" t="s">
        <v>31</v>
      </c>
      <c r="C145" s="34" t="s">
        <v>10</v>
      </c>
      <c r="D145" s="38" t="s">
        <v>285</v>
      </c>
      <c r="E145" s="38"/>
      <c r="F145" s="39">
        <f>F146</f>
        <v>50</v>
      </c>
      <c r="G145" s="39">
        <f>G146</f>
        <v>18</v>
      </c>
      <c r="H145" s="23">
        <f t="shared" si="2"/>
        <v>36</v>
      </c>
    </row>
    <row r="146" spans="1:8" ht="17.25" customHeight="1">
      <c r="A146" s="36" t="s">
        <v>100</v>
      </c>
      <c r="B146" s="34" t="s">
        <v>31</v>
      </c>
      <c r="C146" s="34" t="s">
        <v>10</v>
      </c>
      <c r="D146" s="38" t="s">
        <v>285</v>
      </c>
      <c r="E146" s="38">
        <v>360</v>
      </c>
      <c r="F146" s="39">
        <v>50</v>
      </c>
      <c r="G146" s="8">
        <v>18</v>
      </c>
      <c r="H146" s="23">
        <f t="shared" si="2"/>
        <v>36</v>
      </c>
    </row>
    <row r="147" spans="1:8" ht="45.75" customHeight="1">
      <c r="A147" s="36" t="s">
        <v>349</v>
      </c>
      <c r="B147" s="34" t="s">
        <v>31</v>
      </c>
      <c r="C147" s="34" t="s">
        <v>10</v>
      </c>
      <c r="D147" s="38" t="s">
        <v>348</v>
      </c>
      <c r="E147" s="38"/>
      <c r="F147" s="39">
        <f>F148</f>
        <v>30</v>
      </c>
      <c r="G147" s="39">
        <f>G148</f>
        <v>30</v>
      </c>
      <c r="H147" s="23">
        <f t="shared" si="2"/>
        <v>100</v>
      </c>
    </row>
    <row r="148" spans="1:8" ht="17.25" customHeight="1">
      <c r="A148" s="36" t="s">
        <v>102</v>
      </c>
      <c r="B148" s="34" t="s">
        <v>31</v>
      </c>
      <c r="C148" s="34" t="s">
        <v>10</v>
      </c>
      <c r="D148" s="38" t="s">
        <v>348</v>
      </c>
      <c r="E148" s="38">
        <v>540</v>
      </c>
      <c r="F148" s="39">
        <v>30</v>
      </c>
      <c r="G148" s="8">
        <v>30</v>
      </c>
      <c r="H148" s="23">
        <f t="shared" si="2"/>
        <v>100</v>
      </c>
    </row>
    <row r="149" spans="1:8" ht="31.5">
      <c r="A149" s="36" t="s">
        <v>94</v>
      </c>
      <c r="B149" s="34" t="s">
        <v>31</v>
      </c>
      <c r="C149" s="34" t="s">
        <v>31</v>
      </c>
      <c r="D149" s="38"/>
      <c r="E149" s="38"/>
      <c r="F149" s="39">
        <f>SUM(F150,F157,F167)</f>
        <v>15755.2</v>
      </c>
      <c r="G149" s="39">
        <f>SUM(G150,G157,G167)</f>
        <v>5744.8</v>
      </c>
      <c r="H149" s="23">
        <f t="shared" si="2"/>
        <v>36.46288209606987</v>
      </c>
    </row>
    <row r="150" spans="1:8" ht="31.5">
      <c r="A150" s="33" t="s">
        <v>134</v>
      </c>
      <c r="B150" s="34" t="s">
        <v>31</v>
      </c>
      <c r="C150" s="34" t="s">
        <v>31</v>
      </c>
      <c r="D150" s="34" t="s">
        <v>159</v>
      </c>
      <c r="E150" s="38"/>
      <c r="F150" s="39">
        <f>SUM(F153,F151)</f>
        <v>609</v>
      </c>
      <c r="G150" s="39">
        <f>SUM(G153,G151)</f>
        <v>0</v>
      </c>
      <c r="H150" s="23">
        <f t="shared" si="2"/>
        <v>0</v>
      </c>
    </row>
    <row r="151" spans="1:8" ht="31.5">
      <c r="A151" s="33" t="s">
        <v>346</v>
      </c>
      <c r="B151" s="34" t="s">
        <v>31</v>
      </c>
      <c r="C151" s="34" t="s">
        <v>31</v>
      </c>
      <c r="D151" s="34" t="s">
        <v>347</v>
      </c>
      <c r="E151" s="38"/>
      <c r="F151" s="39">
        <f>F152</f>
        <v>600</v>
      </c>
      <c r="G151" s="39">
        <f>G152</f>
        <v>0</v>
      </c>
      <c r="H151" s="23">
        <f t="shared" si="2"/>
        <v>0</v>
      </c>
    </row>
    <row r="152" spans="1:8" ht="47.25">
      <c r="A152" s="36" t="s">
        <v>117</v>
      </c>
      <c r="B152" s="34" t="s">
        <v>31</v>
      </c>
      <c r="C152" s="34" t="s">
        <v>31</v>
      </c>
      <c r="D152" s="34" t="s">
        <v>347</v>
      </c>
      <c r="E152" s="38">
        <v>244</v>
      </c>
      <c r="F152" s="39">
        <v>600</v>
      </c>
      <c r="G152" s="8"/>
      <c r="H152" s="23">
        <f t="shared" si="2"/>
        <v>0</v>
      </c>
    </row>
    <row r="153" spans="1:8" ht="63">
      <c r="A153" s="36" t="s">
        <v>143</v>
      </c>
      <c r="B153" s="34" t="s">
        <v>31</v>
      </c>
      <c r="C153" s="34" t="s">
        <v>31</v>
      </c>
      <c r="D153" s="34" t="s">
        <v>198</v>
      </c>
      <c r="E153" s="38"/>
      <c r="F153" s="39">
        <f>SUM(F154:F156)</f>
        <v>9</v>
      </c>
      <c r="G153" s="39">
        <f>SUM(G154:G156)</f>
        <v>0</v>
      </c>
      <c r="H153" s="23">
        <f t="shared" si="2"/>
        <v>0</v>
      </c>
    </row>
    <row r="154" spans="1:8" ht="31.5" customHeight="1">
      <c r="A154" s="33" t="s">
        <v>162</v>
      </c>
      <c r="B154" s="34" t="s">
        <v>31</v>
      </c>
      <c r="C154" s="34" t="s">
        <v>31</v>
      </c>
      <c r="D154" s="34" t="s">
        <v>198</v>
      </c>
      <c r="E154" s="38">
        <v>121</v>
      </c>
      <c r="F154" s="39">
        <v>4.6</v>
      </c>
      <c r="G154" s="8">
        <v>0</v>
      </c>
      <c r="H154" s="23">
        <f t="shared" si="2"/>
        <v>0</v>
      </c>
    </row>
    <row r="155" spans="1:8" ht="61.5" customHeight="1">
      <c r="A155" s="33" t="s">
        <v>163</v>
      </c>
      <c r="B155" s="34" t="s">
        <v>31</v>
      </c>
      <c r="C155" s="34" t="s">
        <v>31</v>
      </c>
      <c r="D155" s="34" t="s">
        <v>198</v>
      </c>
      <c r="E155" s="38">
        <v>129</v>
      </c>
      <c r="F155" s="39">
        <v>1.4</v>
      </c>
      <c r="G155" s="8">
        <v>0</v>
      </c>
      <c r="H155" s="23">
        <f t="shared" si="2"/>
        <v>0</v>
      </c>
    </row>
    <row r="156" spans="1:8" ht="45.75" customHeight="1">
      <c r="A156" s="36" t="s">
        <v>117</v>
      </c>
      <c r="B156" s="34" t="s">
        <v>31</v>
      </c>
      <c r="C156" s="34" t="s">
        <v>31</v>
      </c>
      <c r="D156" s="34" t="s">
        <v>198</v>
      </c>
      <c r="E156" s="38">
        <v>244</v>
      </c>
      <c r="F156" s="39">
        <v>3</v>
      </c>
      <c r="G156" s="8">
        <v>0</v>
      </c>
      <c r="H156" s="23">
        <f t="shared" si="2"/>
        <v>0</v>
      </c>
    </row>
    <row r="157" spans="1:8" ht="50.25" customHeight="1">
      <c r="A157" s="36" t="s">
        <v>270</v>
      </c>
      <c r="B157" s="34" t="s">
        <v>31</v>
      </c>
      <c r="C157" s="34" t="s">
        <v>31</v>
      </c>
      <c r="D157" s="34" t="s">
        <v>271</v>
      </c>
      <c r="E157" s="38"/>
      <c r="F157" s="39">
        <f>F158+F161+F165</f>
        <v>9180.4</v>
      </c>
      <c r="G157" s="39">
        <f>G158+G161+G165</f>
        <v>5629</v>
      </c>
      <c r="H157" s="23">
        <f t="shared" si="2"/>
        <v>61.315411093198556</v>
      </c>
    </row>
    <row r="158" spans="1:8" ht="32.25" customHeight="1">
      <c r="A158" s="36" t="s">
        <v>275</v>
      </c>
      <c r="B158" s="34" t="s">
        <v>31</v>
      </c>
      <c r="C158" s="34" t="s">
        <v>31</v>
      </c>
      <c r="D158" s="34" t="s">
        <v>274</v>
      </c>
      <c r="E158" s="38"/>
      <c r="F158" s="39">
        <f>SUM(F159:F160)</f>
        <v>1220.3</v>
      </c>
      <c r="G158" s="39">
        <f>SUM(G159:G160)</f>
        <v>1220.3</v>
      </c>
      <c r="H158" s="23">
        <f t="shared" si="2"/>
        <v>100</v>
      </c>
    </row>
    <row r="159" spans="1:8" ht="64.5" customHeight="1">
      <c r="A159" s="36" t="s">
        <v>272</v>
      </c>
      <c r="B159" s="34" t="s">
        <v>31</v>
      </c>
      <c r="C159" s="34" t="s">
        <v>31</v>
      </c>
      <c r="D159" s="34" t="s">
        <v>274</v>
      </c>
      <c r="E159" s="38">
        <v>414</v>
      </c>
      <c r="F159" s="39">
        <v>570.3</v>
      </c>
      <c r="G159" s="8">
        <v>570.3</v>
      </c>
      <c r="H159" s="23">
        <f t="shared" si="2"/>
        <v>100</v>
      </c>
    </row>
    <row r="160" spans="1:8" ht="18.75" customHeight="1">
      <c r="A160" s="36" t="s">
        <v>102</v>
      </c>
      <c r="B160" s="34" t="s">
        <v>31</v>
      </c>
      <c r="C160" s="34" t="s">
        <v>31</v>
      </c>
      <c r="D160" s="34" t="s">
        <v>274</v>
      </c>
      <c r="E160" s="38">
        <v>540</v>
      </c>
      <c r="F160" s="39">
        <v>650</v>
      </c>
      <c r="G160" s="8">
        <v>650</v>
      </c>
      <c r="H160" s="23">
        <f t="shared" si="2"/>
        <v>100</v>
      </c>
    </row>
    <row r="161" spans="1:8" ht="32.25" customHeight="1">
      <c r="A161" s="36" t="s">
        <v>276</v>
      </c>
      <c r="B161" s="34" t="s">
        <v>31</v>
      </c>
      <c r="C161" s="34" t="s">
        <v>31</v>
      </c>
      <c r="D161" s="34" t="s">
        <v>273</v>
      </c>
      <c r="E161" s="38"/>
      <c r="F161" s="39">
        <f>SUM(F162:F164)</f>
        <v>979.7</v>
      </c>
      <c r="G161" s="39">
        <f>SUM(G162:G164)</f>
        <v>976.7</v>
      </c>
      <c r="H161" s="23">
        <f t="shared" si="2"/>
        <v>99.69378381137084</v>
      </c>
    </row>
    <row r="162" spans="1:8" ht="49.5" customHeight="1">
      <c r="A162" s="36" t="s">
        <v>117</v>
      </c>
      <c r="B162" s="34" t="s">
        <v>31</v>
      </c>
      <c r="C162" s="34" t="s">
        <v>31</v>
      </c>
      <c r="D162" s="34" t="s">
        <v>273</v>
      </c>
      <c r="E162" s="38">
        <v>244</v>
      </c>
      <c r="F162" s="39">
        <v>939.7</v>
      </c>
      <c r="G162" s="8">
        <v>939.7</v>
      </c>
      <c r="H162" s="23">
        <f t="shared" si="2"/>
        <v>100</v>
      </c>
    </row>
    <row r="163" spans="1:8" ht="18.75" customHeight="1">
      <c r="A163" s="36" t="s">
        <v>102</v>
      </c>
      <c r="B163" s="34" t="s">
        <v>31</v>
      </c>
      <c r="C163" s="34" t="s">
        <v>31</v>
      </c>
      <c r="D163" s="34" t="s">
        <v>273</v>
      </c>
      <c r="E163" s="38">
        <v>540</v>
      </c>
      <c r="F163" s="39">
        <v>33</v>
      </c>
      <c r="G163" s="8">
        <v>30</v>
      </c>
      <c r="H163" s="23">
        <f t="shared" si="2"/>
        <v>90.9090909090909</v>
      </c>
    </row>
    <row r="164" spans="1:8" ht="30" customHeight="1">
      <c r="A164" s="36" t="s">
        <v>121</v>
      </c>
      <c r="B164" s="34" t="s">
        <v>31</v>
      </c>
      <c r="C164" s="34" t="s">
        <v>31</v>
      </c>
      <c r="D164" s="34" t="s">
        <v>273</v>
      </c>
      <c r="E164" s="38">
        <v>852</v>
      </c>
      <c r="F164" s="39">
        <v>7</v>
      </c>
      <c r="G164" s="8">
        <v>7</v>
      </c>
      <c r="H164" s="23">
        <f t="shared" si="2"/>
        <v>100</v>
      </c>
    </row>
    <row r="165" spans="1:8" ht="69" customHeight="1">
      <c r="A165" s="36" t="s">
        <v>278</v>
      </c>
      <c r="B165" s="34" t="s">
        <v>31</v>
      </c>
      <c r="C165" s="34" t="s">
        <v>31</v>
      </c>
      <c r="D165" s="34" t="s">
        <v>277</v>
      </c>
      <c r="E165" s="38"/>
      <c r="F165" s="39">
        <f>F166</f>
        <v>6980.4</v>
      </c>
      <c r="G165" s="39">
        <f>G166</f>
        <v>3432</v>
      </c>
      <c r="H165" s="23">
        <f t="shared" si="2"/>
        <v>49.166236891868664</v>
      </c>
    </row>
    <row r="166" spans="1:8" ht="62.25" customHeight="1">
      <c r="A166" s="36" t="s">
        <v>272</v>
      </c>
      <c r="B166" s="34" t="s">
        <v>31</v>
      </c>
      <c r="C166" s="34" t="s">
        <v>31</v>
      </c>
      <c r="D166" s="34" t="s">
        <v>277</v>
      </c>
      <c r="E166" s="38">
        <v>414</v>
      </c>
      <c r="F166" s="39">
        <v>6980.4</v>
      </c>
      <c r="G166" s="8">
        <v>3432</v>
      </c>
      <c r="H166" s="23">
        <f t="shared" si="2"/>
        <v>49.166236891868664</v>
      </c>
    </row>
    <row r="167" spans="1:8" ht="52.5" customHeight="1">
      <c r="A167" s="36" t="s">
        <v>283</v>
      </c>
      <c r="B167" s="34" t="s">
        <v>31</v>
      </c>
      <c r="C167" s="34" t="s">
        <v>31</v>
      </c>
      <c r="D167" s="34" t="s">
        <v>282</v>
      </c>
      <c r="E167" s="38"/>
      <c r="F167" s="39">
        <f>F168+F171+F173</f>
        <v>5965.8</v>
      </c>
      <c r="G167" s="39">
        <f>G168+G171+G173</f>
        <v>115.8</v>
      </c>
      <c r="H167" s="23">
        <f t="shared" si="2"/>
        <v>1.9410640651714772</v>
      </c>
    </row>
    <row r="168" spans="1:8" ht="31.5" customHeight="1">
      <c r="A168" s="36" t="s">
        <v>245</v>
      </c>
      <c r="B168" s="34" t="s">
        <v>31</v>
      </c>
      <c r="C168" s="34" t="s">
        <v>31</v>
      </c>
      <c r="D168" s="34" t="s">
        <v>244</v>
      </c>
      <c r="E168" s="38"/>
      <c r="F168" s="39">
        <f>SUM(F169:F170)</f>
        <v>14.2</v>
      </c>
      <c r="G168" s="39">
        <f>SUM(G169:G170)</f>
        <v>14.2</v>
      </c>
      <c r="H168" s="23">
        <f t="shared" si="2"/>
        <v>100</v>
      </c>
    </row>
    <row r="169" spans="1:8" ht="48" customHeight="1">
      <c r="A169" s="36" t="s">
        <v>117</v>
      </c>
      <c r="B169" s="34" t="s">
        <v>31</v>
      </c>
      <c r="C169" s="34" t="s">
        <v>31</v>
      </c>
      <c r="D169" s="34" t="s">
        <v>244</v>
      </c>
      <c r="E169" s="38">
        <v>244</v>
      </c>
      <c r="F169" s="45">
        <v>10.7</v>
      </c>
      <c r="G169" s="8">
        <v>10.7</v>
      </c>
      <c r="H169" s="23">
        <f t="shared" si="2"/>
        <v>100</v>
      </c>
    </row>
    <row r="170" spans="1:8" ht="33" customHeight="1">
      <c r="A170" s="36" t="s">
        <v>121</v>
      </c>
      <c r="B170" s="34" t="s">
        <v>31</v>
      </c>
      <c r="C170" s="34" t="s">
        <v>31</v>
      </c>
      <c r="D170" s="34" t="s">
        <v>244</v>
      </c>
      <c r="E170" s="38">
        <v>852</v>
      </c>
      <c r="F170" s="45">
        <v>3.5</v>
      </c>
      <c r="G170" s="8">
        <v>3.5</v>
      </c>
      <c r="H170" s="23">
        <f t="shared" si="2"/>
        <v>100</v>
      </c>
    </row>
    <row r="171" spans="1:8" ht="33" customHeight="1">
      <c r="A171" s="36" t="s">
        <v>280</v>
      </c>
      <c r="B171" s="34" t="s">
        <v>31</v>
      </c>
      <c r="C171" s="34" t="s">
        <v>31</v>
      </c>
      <c r="D171" s="34" t="s">
        <v>279</v>
      </c>
      <c r="E171" s="38"/>
      <c r="F171" s="45">
        <f>F172</f>
        <v>100</v>
      </c>
      <c r="G171" s="45">
        <f>G172</f>
        <v>100</v>
      </c>
      <c r="H171" s="23">
        <f t="shared" si="2"/>
        <v>100</v>
      </c>
    </row>
    <row r="172" spans="1:8" ht="48" customHeight="1">
      <c r="A172" s="36" t="s">
        <v>117</v>
      </c>
      <c r="B172" s="34" t="s">
        <v>31</v>
      </c>
      <c r="C172" s="34" t="s">
        <v>31</v>
      </c>
      <c r="D172" s="34" t="s">
        <v>279</v>
      </c>
      <c r="E172" s="38">
        <v>244</v>
      </c>
      <c r="F172" s="45">
        <v>100</v>
      </c>
      <c r="G172" s="8">
        <v>100</v>
      </c>
      <c r="H172" s="23">
        <f t="shared" si="2"/>
        <v>100</v>
      </c>
    </row>
    <row r="173" spans="1:8" ht="79.5" customHeight="1">
      <c r="A173" s="36" t="s">
        <v>368</v>
      </c>
      <c r="B173" s="34" t="s">
        <v>31</v>
      </c>
      <c r="C173" s="34" t="s">
        <v>31</v>
      </c>
      <c r="D173" s="34" t="s">
        <v>281</v>
      </c>
      <c r="E173" s="38"/>
      <c r="F173" s="45">
        <f>F174</f>
        <v>5851.6</v>
      </c>
      <c r="G173" s="45">
        <f>G174</f>
        <v>1.6</v>
      </c>
      <c r="H173" s="23">
        <f t="shared" si="2"/>
        <v>0.027342948937042862</v>
      </c>
    </row>
    <row r="174" spans="1:8" ht="48" customHeight="1">
      <c r="A174" s="36" t="s">
        <v>272</v>
      </c>
      <c r="B174" s="34" t="s">
        <v>31</v>
      </c>
      <c r="C174" s="34" t="s">
        <v>31</v>
      </c>
      <c r="D174" s="34" t="s">
        <v>281</v>
      </c>
      <c r="E174" s="38">
        <v>414</v>
      </c>
      <c r="F174" s="45">
        <v>5851.6</v>
      </c>
      <c r="G174" s="8">
        <v>1.6</v>
      </c>
      <c r="H174" s="23">
        <f t="shared" si="2"/>
        <v>0.027342948937042862</v>
      </c>
    </row>
    <row r="175" spans="1:8" ht="15.75" customHeight="1">
      <c r="A175" s="36" t="s">
        <v>38</v>
      </c>
      <c r="B175" s="34" t="s">
        <v>34</v>
      </c>
      <c r="C175" s="34"/>
      <c r="D175" s="38"/>
      <c r="E175" s="38"/>
      <c r="F175" s="39">
        <f>SUM(F176,F198,F272,F279,F248)</f>
        <v>308588.3</v>
      </c>
      <c r="G175" s="39">
        <f>SUM(G176,G198,G272,G279,G248)</f>
        <v>191483.4</v>
      </c>
      <c r="H175" s="23">
        <f t="shared" si="2"/>
        <v>62.05141283710367</v>
      </c>
    </row>
    <row r="176" spans="1:8" ht="17.25" customHeight="1">
      <c r="A176" s="36" t="s">
        <v>55</v>
      </c>
      <c r="B176" s="41" t="s">
        <v>34</v>
      </c>
      <c r="C176" s="41" t="s">
        <v>8</v>
      </c>
      <c r="D176" s="41"/>
      <c r="E176" s="41"/>
      <c r="F176" s="42">
        <f>SUM(F177,F188,F196,F186)</f>
        <v>27609.100000000002</v>
      </c>
      <c r="G176" s="42">
        <f>SUM(G177,G188,G196,G186)</f>
        <v>15283.5</v>
      </c>
      <c r="H176" s="23">
        <f t="shared" si="2"/>
        <v>55.35674831848919</v>
      </c>
    </row>
    <row r="177" spans="1:8" s="16" customFormat="1" ht="33.75" customHeight="1">
      <c r="A177" s="33" t="s">
        <v>134</v>
      </c>
      <c r="B177" s="41" t="s">
        <v>34</v>
      </c>
      <c r="C177" s="41" t="s">
        <v>8</v>
      </c>
      <c r="D177" s="38" t="s">
        <v>159</v>
      </c>
      <c r="E177" s="38"/>
      <c r="F177" s="39">
        <f>SUM(F178)</f>
        <v>9368.2</v>
      </c>
      <c r="G177" s="39">
        <f>SUM(G178)</f>
        <v>5179.1</v>
      </c>
      <c r="H177" s="23">
        <f t="shared" si="2"/>
        <v>55.28383253986892</v>
      </c>
    </row>
    <row r="178" spans="1:8" ht="15.75">
      <c r="A178" s="36" t="s">
        <v>56</v>
      </c>
      <c r="B178" s="41" t="s">
        <v>34</v>
      </c>
      <c r="C178" s="41" t="s">
        <v>8</v>
      </c>
      <c r="D178" s="38" t="s">
        <v>199</v>
      </c>
      <c r="E178" s="38"/>
      <c r="F178" s="39">
        <f>SUM(F179:F185)</f>
        <v>9368.2</v>
      </c>
      <c r="G178" s="39">
        <f>SUM(G179:G185)</f>
        <v>5179.1</v>
      </c>
      <c r="H178" s="23">
        <f t="shared" si="2"/>
        <v>55.28383253986892</v>
      </c>
    </row>
    <row r="179" spans="1:8" ht="17.25" customHeight="1">
      <c r="A179" s="33" t="s">
        <v>364</v>
      </c>
      <c r="B179" s="41" t="s">
        <v>34</v>
      </c>
      <c r="C179" s="41" t="s">
        <v>8</v>
      </c>
      <c r="D179" s="38" t="s">
        <v>199</v>
      </c>
      <c r="E179" s="38">
        <v>111</v>
      </c>
      <c r="F179" s="39">
        <v>1897.3</v>
      </c>
      <c r="G179" s="8">
        <v>1042.3</v>
      </c>
      <c r="H179" s="23">
        <f t="shared" si="2"/>
        <v>54.935961629684286</v>
      </c>
    </row>
    <row r="180" spans="1:8" ht="63">
      <c r="A180" s="33" t="s">
        <v>366</v>
      </c>
      <c r="B180" s="41" t="s">
        <v>34</v>
      </c>
      <c r="C180" s="41" t="s">
        <v>8</v>
      </c>
      <c r="D180" s="38" t="s">
        <v>199</v>
      </c>
      <c r="E180" s="38">
        <v>119</v>
      </c>
      <c r="F180" s="39">
        <v>573</v>
      </c>
      <c r="G180" s="8">
        <v>12.6</v>
      </c>
      <c r="H180" s="23">
        <f t="shared" si="2"/>
        <v>2.1989528795811517</v>
      </c>
    </row>
    <row r="181" spans="1:8" ht="47.25">
      <c r="A181" s="36" t="s">
        <v>16</v>
      </c>
      <c r="B181" s="41" t="s">
        <v>34</v>
      </c>
      <c r="C181" s="41" t="s">
        <v>8</v>
      </c>
      <c r="D181" s="38" t="s">
        <v>199</v>
      </c>
      <c r="E181" s="38">
        <v>242</v>
      </c>
      <c r="F181" s="39">
        <v>20</v>
      </c>
      <c r="G181" s="8">
        <v>6.9</v>
      </c>
      <c r="H181" s="23">
        <f t="shared" si="2"/>
        <v>34.5</v>
      </c>
    </row>
    <row r="182" spans="1:8" ht="50.25" customHeight="1">
      <c r="A182" s="36" t="s">
        <v>117</v>
      </c>
      <c r="B182" s="41" t="s">
        <v>34</v>
      </c>
      <c r="C182" s="41" t="s">
        <v>8</v>
      </c>
      <c r="D182" s="38" t="s">
        <v>199</v>
      </c>
      <c r="E182" s="38">
        <v>244</v>
      </c>
      <c r="F182" s="39">
        <v>4624.5</v>
      </c>
      <c r="G182" s="8">
        <v>2940.4</v>
      </c>
      <c r="H182" s="23">
        <f t="shared" si="2"/>
        <v>63.58309006379068</v>
      </c>
    </row>
    <row r="183" spans="1:8" ht="78.75" customHeight="1">
      <c r="A183" s="36" t="s">
        <v>120</v>
      </c>
      <c r="B183" s="41" t="s">
        <v>34</v>
      </c>
      <c r="C183" s="41" t="s">
        <v>8</v>
      </c>
      <c r="D183" s="38" t="s">
        <v>199</v>
      </c>
      <c r="E183" s="38">
        <v>611</v>
      </c>
      <c r="F183" s="39">
        <v>2218.4</v>
      </c>
      <c r="G183" s="28">
        <v>1164.4</v>
      </c>
      <c r="H183" s="23">
        <f t="shared" si="2"/>
        <v>52.48827984132708</v>
      </c>
    </row>
    <row r="184" spans="1:8" ht="31.5" customHeight="1">
      <c r="A184" s="36" t="s">
        <v>121</v>
      </c>
      <c r="B184" s="41" t="s">
        <v>34</v>
      </c>
      <c r="C184" s="41" t="s">
        <v>8</v>
      </c>
      <c r="D184" s="38" t="s">
        <v>199</v>
      </c>
      <c r="E184" s="38">
        <v>852</v>
      </c>
      <c r="F184" s="39">
        <v>10</v>
      </c>
      <c r="G184" s="8">
        <v>3</v>
      </c>
      <c r="H184" s="23">
        <f t="shared" si="2"/>
        <v>30</v>
      </c>
    </row>
    <row r="185" spans="1:8" ht="15.75" customHeight="1">
      <c r="A185" s="36" t="s">
        <v>246</v>
      </c>
      <c r="B185" s="41" t="s">
        <v>34</v>
      </c>
      <c r="C185" s="41" t="s">
        <v>8</v>
      </c>
      <c r="D185" s="38" t="s">
        <v>199</v>
      </c>
      <c r="E185" s="38">
        <v>853</v>
      </c>
      <c r="F185" s="39">
        <v>25</v>
      </c>
      <c r="G185" s="8">
        <v>9.5</v>
      </c>
      <c r="H185" s="23">
        <f t="shared" si="2"/>
        <v>38</v>
      </c>
    </row>
    <row r="186" spans="1:8" ht="242.25" customHeight="1">
      <c r="A186" s="52" t="s">
        <v>136</v>
      </c>
      <c r="B186" s="41" t="s">
        <v>34</v>
      </c>
      <c r="C186" s="41" t="s">
        <v>8</v>
      </c>
      <c r="D186" s="38" t="s">
        <v>201</v>
      </c>
      <c r="E186" s="38"/>
      <c r="F186" s="39">
        <f>F187</f>
        <v>293.7</v>
      </c>
      <c r="G186" s="39">
        <f>G187</f>
        <v>51.8</v>
      </c>
      <c r="H186" s="23">
        <f t="shared" si="2"/>
        <v>17.637044603336737</v>
      </c>
    </row>
    <row r="187" spans="1:8" ht="48.75" customHeight="1">
      <c r="A187" s="36" t="s">
        <v>117</v>
      </c>
      <c r="B187" s="41" t="s">
        <v>34</v>
      </c>
      <c r="C187" s="41" t="s">
        <v>8</v>
      </c>
      <c r="D187" s="38" t="s">
        <v>201</v>
      </c>
      <c r="E187" s="38">
        <v>244</v>
      </c>
      <c r="F187" s="39">
        <v>293.7</v>
      </c>
      <c r="G187" s="8">
        <v>51.8</v>
      </c>
      <c r="H187" s="23">
        <f t="shared" si="2"/>
        <v>17.637044603336737</v>
      </c>
    </row>
    <row r="188" spans="1:8" ht="81" customHeight="1">
      <c r="A188" s="36" t="s">
        <v>287</v>
      </c>
      <c r="B188" s="41" t="s">
        <v>34</v>
      </c>
      <c r="C188" s="41" t="s">
        <v>8</v>
      </c>
      <c r="D188" s="38" t="s">
        <v>208</v>
      </c>
      <c r="E188" s="38"/>
      <c r="F188" s="39">
        <f>SUM(F189)</f>
        <v>16047.2</v>
      </c>
      <c r="G188" s="39">
        <f>SUM(G189)</f>
        <v>8152.599999999999</v>
      </c>
      <c r="H188" s="23">
        <f t="shared" si="2"/>
        <v>50.803878558253146</v>
      </c>
    </row>
    <row r="189" spans="1:8" ht="114" customHeight="1">
      <c r="A189" s="36" t="s">
        <v>144</v>
      </c>
      <c r="B189" s="41" t="s">
        <v>34</v>
      </c>
      <c r="C189" s="41" t="s">
        <v>8</v>
      </c>
      <c r="D189" s="38" t="s">
        <v>286</v>
      </c>
      <c r="E189" s="38"/>
      <c r="F189" s="39">
        <f>SUM(F190:F195)</f>
        <v>16047.2</v>
      </c>
      <c r="G189" s="39">
        <f>SUM(G190:G195)</f>
        <v>8152.599999999999</v>
      </c>
      <c r="H189" s="23">
        <f t="shared" si="2"/>
        <v>50.803878558253146</v>
      </c>
    </row>
    <row r="190" spans="1:8" ht="15" customHeight="1">
      <c r="A190" s="33" t="s">
        <v>170</v>
      </c>
      <c r="B190" s="41" t="s">
        <v>34</v>
      </c>
      <c r="C190" s="41" t="s">
        <v>8</v>
      </c>
      <c r="D190" s="38" t="s">
        <v>286</v>
      </c>
      <c r="E190" s="38">
        <v>111</v>
      </c>
      <c r="F190" s="39">
        <v>7471.7</v>
      </c>
      <c r="G190" s="28">
        <v>4018.5</v>
      </c>
      <c r="H190" s="23">
        <f t="shared" si="2"/>
        <v>53.782940963903805</v>
      </c>
    </row>
    <row r="191" spans="1:8" ht="31.5" customHeight="1">
      <c r="A191" s="33" t="s">
        <v>365</v>
      </c>
      <c r="B191" s="41" t="s">
        <v>34</v>
      </c>
      <c r="C191" s="41" t="s">
        <v>8</v>
      </c>
      <c r="D191" s="38" t="s">
        <v>286</v>
      </c>
      <c r="E191" s="38">
        <v>112</v>
      </c>
      <c r="F191" s="39">
        <v>40</v>
      </c>
      <c r="G191" s="8">
        <v>28.6</v>
      </c>
      <c r="H191" s="23">
        <f t="shared" si="2"/>
        <v>71.50000000000001</v>
      </c>
    </row>
    <row r="192" spans="1:8" ht="63">
      <c r="A192" s="33" t="s">
        <v>171</v>
      </c>
      <c r="B192" s="41" t="s">
        <v>34</v>
      </c>
      <c r="C192" s="41" t="s">
        <v>8</v>
      </c>
      <c r="D192" s="38" t="s">
        <v>286</v>
      </c>
      <c r="E192" s="38">
        <v>119</v>
      </c>
      <c r="F192" s="39">
        <v>2121</v>
      </c>
      <c r="G192" s="8">
        <v>421.3</v>
      </c>
      <c r="H192" s="23">
        <f t="shared" si="2"/>
        <v>19.863272041489864</v>
      </c>
    </row>
    <row r="193" spans="1:8" ht="47.25">
      <c r="A193" s="36" t="s">
        <v>16</v>
      </c>
      <c r="B193" s="41" t="s">
        <v>34</v>
      </c>
      <c r="C193" s="41" t="s">
        <v>8</v>
      </c>
      <c r="D193" s="38" t="s">
        <v>286</v>
      </c>
      <c r="E193" s="38">
        <v>242</v>
      </c>
      <c r="F193" s="39">
        <v>205</v>
      </c>
      <c r="G193" s="8">
        <v>77.5</v>
      </c>
      <c r="H193" s="23">
        <f t="shared" si="2"/>
        <v>37.80487804878049</v>
      </c>
    </row>
    <row r="194" spans="1:8" ht="34.5" customHeight="1">
      <c r="A194" s="36" t="s">
        <v>117</v>
      </c>
      <c r="B194" s="41" t="s">
        <v>34</v>
      </c>
      <c r="C194" s="41" t="s">
        <v>8</v>
      </c>
      <c r="D194" s="38" t="s">
        <v>286</v>
      </c>
      <c r="E194" s="38">
        <v>244</v>
      </c>
      <c r="F194" s="39">
        <v>770</v>
      </c>
      <c r="G194" s="20">
        <v>433.2</v>
      </c>
      <c r="H194" s="23">
        <f t="shared" si="2"/>
        <v>56.259740259740255</v>
      </c>
    </row>
    <row r="195" spans="1:8" ht="63" customHeight="1">
      <c r="A195" s="36" t="s">
        <v>120</v>
      </c>
      <c r="B195" s="41" t="s">
        <v>34</v>
      </c>
      <c r="C195" s="41" t="s">
        <v>8</v>
      </c>
      <c r="D195" s="38" t="s">
        <v>286</v>
      </c>
      <c r="E195" s="38">
        <v>611</v>
      </c>
      <c r="F195" s="39">
        <v>5439.5</v>
      </c>
      <c r="G195" s="20">
        <v>3173.5</v>
      </c>
      <c r="H195" s="23">
        <f t="shared" si="2"/>
        <v>58.341759352881695</v>
      </c>
    </row>
    <row r="196" spans="1:8" ht="31.5" customHeight="1">
      <c r="A196" s="36" t="s">
        <v>289</v>
      </c>
      <c r="B196" s="41" t="s">
        <v>34</v>
      </c>
      <c r="C196" s="41" t="s">
        <v>8</v>
      </c>
      <c r="D196" s="38" t="s">
        <v>288</v>
      </c>
      <c r="E196" s="38"/>
      <c r="F196" s="39">
        <f>F197</f>
        <v>1900</v>
      </c>
      <c r="G196" s="39">
        <f>G197</f>
        <v>1900</v>
      </c>
      <c r="H196" s="23">
        <f t="shared" si="2"/>
        <v>100</v>
      </c>
    </row>
    <row r="197" spans="1:8" ht="33.75" customHeight="1">
      <c r="A197" s="36" t="s">
        <v>50</v>
      </c>
      <c r="B197" s="41" t="s">
        <v>34</v>
      </c>
      <c r="C197" s="41" t="s">
        <v>8</v>
      </c>
      <c r="D197" s="38" t="s">
        <v>288</v>
      </c>
      <c r="E197" s="38">
        <v>612</v>
      </c>
      <c r="F197" s="39">
        <v>1900</v>
      </c>
      <c r="G197" s="20">
        <v>1900</v>
      </c>
      <c r="H197" s="23">
        <f t="shared" si="2"/>
        <v>100</v>
      </c>
    </row>
    <row r="198" spans="1:8" ht="15.75" customHeight="1">
      <c r="A198" s="36" t="s">
        <v>45</v>
      </c>
      <c r="B198" s="41" t="s">
        <v>34</v>
      </c>
      <c r="C198" s="41" t="s">
        <v>24</v>
      </c>
      <c r="D198" s="38"/>
      <c r="E198" s="38"/>
      <c r="F198" s="39">
        <f>SUM(F199,F209,F213,F216,F219)</f>
        <v>265881.7</v>
      </c>
      <c r="G198" s="39">
        <f>SUM(G199,G209,G213,G216,G219)</f>
        <v>169346.8</v>
      </c>
      <c r="H198" s="23">
        <f t="shared" si="2"/>
        <v>63.69253694406196</v>
      </c>
    </row>
    <row r="199" spans="1:8" ht="31.5">
      <c r="A199" s="33" t="s">
        <v>134</v>
      </c>
      <c r="B199" s="41" t="s">
        <v>34</v>
      </c>
      <c r="C199" s="41" t="s">
        <v>24</v>
      </c>
      <c r="D199" s="38" t="s">
        <v>159</v>
      </c>
      <c r="E199" s="38"/>
      <c r="F199" s="39">
        <f>SUM(F200,F207)</f>
        <v>24512.999999999996</v>
      </c>
      <c r="G199" s="39">
        <f>SUM(G200,G207)</f>
        <v>14121.999999999998</v>
      </c>
      <c r="H199" s="23">
        <f t="shared" si="2"/>
        <v>57.61024762370987</v>
      </c>
    </row>
    <row r="200" spans="1:8" ht="31.5" customHeight="1">
      <c r="A200" s="36" t="s">
        <v>145</v>
      </c>
      <c r="B200" s="41" t="s">
        <v>34</v>
      </c>
      <c r="C200" s="41" t="s">
        <v>24</v>
      </c>
      <c r="D200" s="38" t="s">
        <v>200</v>
      </c>
      <c r="E200" s="38"/>
      <c r="F200" s="39">
        <f>SUM(F201:F206)</f>
        <v>24454.999999999996</v>
      </c>
      <c r="G200" s="39">
        <f>SUM(G201:G206)</f>
        <v>14121.999999999998</v>
      </c>
      <c r="H200" s="23">
        <f t="shared" si="2"/>
        <v>57.74688202821508</v>
      </c>
    </row>
    <row r="201" spans="1:8" ht="14.25" customHeight="1">
      <c r="A201" s="33" t="s">
        <v>364</v>
      </c>
      <c r="B201" s="41" t="s">
        <v>34</v>
      </c>
      <c r="C201" s="41" t="s">
        <v>24</v>
      </c>
      <c r="D201" s="38" t="s">
        <v>200</v>
      </c>
      <c r="E201" s="38">
        <v>111</v>
      </c>
      <c r="F201" s="39">
        <v>4107.5</v>
      </c>
      <c r="G201" s="8">
        <v>1784.6</v>
      </c>
      <c r="H201" s="23">
        <f t="shared" si="2"/>
        <v>43.44735240413877</v>
      </c>
    </row>
    <row r="202" spans="1:8" ht="63">
      <c r="A202" s="33" t="s">
        <v>366</v>
      </c>
      <c r="B202" s="41" t="s">
        <v>34</v>
      </c>
      <c r="C202" s="41" t="s">
        <v>24</v>
      </c>
      <c r="D202" s="38" t="s">
        <v>200</v>
      </c>
      <c r="E202" s="38">
        <v>119</v>
      </c>
      <c r="F202" s="39">
        <v>3601.1</v>
      </c>
      <c r="G202" s="44">
        <v>75.6</v>
      </c>
      <c r="H202" s="23">
        <f aca="true" t="shared" si="5" ref="H202:H283">G202/F202*100</f>
        <v>2.0993585293382577</v>
      </c>
    </row>
    <row r="203" spans="1:8" ht="45" customHeight="1">
      <c r="A203" s="36" t="s">
        <v>16</v>
      </c>
      <c r="B203" s="41" t="s">
        <v>34</v>
      </c>
      <c r="C203" s="41" t="s">
        <v>24</v>
      </c>
      <c r="D203" s="38" t="s">
        <v>200</v>
      </c>
      <c r="E203" s="38">
        <v>242</v>
      </c>
      <c r="F203" s="39">
        <v>150</v>
      </c>
      <c r="G203" s="8">
        <v>76.4</v>
      </c>
      <c r="H203" s="23">
        <f t="shared" si="5"/>
        <v>50.933333333333344</v>
      </c>
    </row>
    <row r="204" spans="1:8" ht="47.25">
      <c r="A204" s="36" t="s">
        <v>117</v>
      </c>
      <c r="B204" s="41" t="s">
        <v>34</v>
      </c>
      <c r="C204" s="41" t="s">
        <v>24</v>
      </c>
      <c r="D204" s="38" t="s">
        <v>200</v>
      </c>
      <c r="E204" s="38">
        <v>244</v>
      </c>
      <c r="F204" s="39">
        <v>16328.5</v>
      </c>
      <c r="G204" s="8">
        <v>12058.8</v>
      </c>
      <c r="H204" s="23">
        <f t="shared" si="5"/>
        <v>73.85124169397066</v>
      </c>
    </row>
    <row r="205" spans="1:8" ht="31.5">
      <c r="A205" s="36" t="s">
        <v>121</v>
      </c>
      <c r="B205" s="41" t="s">
        <v>34</v>
      </c>
      <c r="C205" s="41" t="s">
        <v>24</v>
      </c>
      <c r="D205" s="38" t="s">
        <v>200</v>
      </c>
      <c r="E205" s="38">
        <v>852</v>
      </c>
      <c r="F205" s="39">
        <v>146.8</v>
      </c>
      <c r="G205" s="20">
        <v>89.8</v>
      </c>
      <c r="H205" s="23">
        <f t="shared" si="5"/>
        <v>61.171662125340596</v>
      </c>
    </row>
    <row r="206" spans="1:8" ht="15.75">
      <c r="A206" s="36" t="s">
        <v>246</v>
      </c>
      <c r="B206" s="41" t="s">
        <v>34</v>
      </c>
      <c r="C206" s="41" t="s">
        <v>24</v>
      </c>
      <c r="D206" s="38" t="s">
        <v>200</v>
      </c>
      <c r="E206" s="38">
        <v>853</v>
      </c>
      <c r="F206" s="39">
        <v>121.1</v>
      </c>
      <c r="G206" s="20">
        <v>36.8</v>
      </c>
      <c r="H206" s="23">
        <f t="shared" si="5"/>
        <v>30.388109000825764</v>
      </c>
    </row>
    <row r="207" spans="1:8" ht="49.5" customHeight="1">
      <c r="A207" s="36" t="s">
        <v>306</v>
      </c>
      <c r="B207" s="41" t="s">
        <v>34</v>
      </c>
      <c r="C207" s="41" t="s">
        <v>24</v>
      </c>
      <c r="D207" s="38" t="s">
        <v>305</v>
      </c>
      <c r="E207" s="38"/>
      <c r="F207" s="39">
        <f>F208</f>
        <v>58</v>
      </c>
      <c r="G207" s="39">
        <f>G208</f>
        <v>0</v>
      </c>
      <c r="H207" s="23">
        <f t="shared" si="5"/>
        <v>0</v>
      </c>
    </row>
    <row r="208" spans="1:8" ht="47.25">
      <c r="A208" s="36" t="s">
        <v>16</v>
      </c>
      <c r="B208" s="41" t="s">
        <v>34</v>
      </c>
      <c r="C208" s="41" t="s">
        <v>24</v>
      </c>
      <c r="D208" s="38" t="s">
        <v>305</v>
      </c>
      <c r="E208" s="38">
        <v>242</v>
      </c>
      <c r="F208" s="39">
        <v>58</v>
      </c>
      <c r="G208" s="20"/>
      <c r="H208" s="23">
        <f t="shared" si="5"/>
        <v>0</v>
      </c>
    </row>
    <row r="209" spans="1:8" ht="29.25" customHeight="1">
      <c r="A209" s="36" t="s">
        <v>123</v>
      </c>
      <c r="B209" s="41" t="s">
        <v>34</v>
      </c>
      <c r="C209" s="41" t="s">
        <v>24</v>
      </c>
      <c r="D209" s="38" t="s">
        <v>182</v>
      </c>
      <c r="E209" s="38"/>
      <c r="F209" s="39">
        <f>F210</f>
        <v>8278.9</v>
      </c>
      <c r="G209" s="39">
        <f>G210</f>
        <v>6015.1</v>
      </c>
      <c r="H209" s="23">
        <f t="shared" si="5"/>
        <v>72.65578760463347</v>
      </c>
    </row>
    <row r="210" spans="1:8" ht="236.25">
      <c r="A210" s="36" t="s">
        <v>136</v>
      </c>
      <c r="B210" s="41" t="s">
        <v>34</v>
      </c>
      <c r="C210" s="41" t="s">
        <v>24</v>
      </c>
      <c r="D210" s="38" t="s">
        <v>201</v>
      </c>
      <c r="E210" s="38"/>
      <c r="F210" s="39">
        <f>SUM(F211:F212)</f>
        <v>8278.9</v>
      </c>
      <c r="G210" s="39">
        <f>SUM(G211:G212)</f>
        <v>6015.1</v>
      </c>
      <c r="H210" s="23">
        <f t="shared" si="5"/>
        <v>72.65578760463347</v>
      </c>
    </row>
    <row r="211" spans="1:8" ht="15.75">
      <c r="A211" s="33" t="s">
        <v>364</v>
      </c>
      <c r="B211" s="41" t="s">
        <v>34</v>
      </c>
      <c r="C211" s="41" t="s">
        <v>24</v>
      </c>
      <c r="D211" s="38" t="s">
        <v>201</v>
      </c>
      <c r="E211" s="38">
        <v>111</v>
      </c>
      <c r="F211" s="39">
        <v>7572.6</v>
      </c>
      <c r="G211" s="20">
        <v>5977.8</v>
      </c>
      <c r="H211" s="23">
        <f t="shared" si="5"/>
        <v>78.93986213453768</v>
      </c>
    </row>
    <row r="212" spans="1:8" ht="47.25">
      <c r="A212" s="36" t="s">
        <v>117</v>
      </c>
      <c r="B212" s="41" t="s">
        <v>34</v>
      </c>
      <c r="C212" s="41" t="s">
        <v>24</v>
      </c>
      <c r="D212" s="38" t="s">
        <v>201</v>
      </c>
      <c r="E212" s="38">
        <v>244</v>
      </c>
      <c r="F212" s="39">
        <v>706.3</v>
      </c>
      <c r="G212" s="20">
        <v>37.3</v>
      </c>
      <c r="H212" s="23">
        <f t="shared" si="5"/>
        <v>5.281042050120345</v>
      </c>
    </row>
    <row r="213" spans="1:8" ht="65.25" customHeight="1">
      <c r="A213" s="33" t="s">
        <v>292</v>
      </c>
      <c r="B213" s="41" t="s">
        <v>34</v>
      </c>
      <c r="C213" s="41" t="s">
        <v>24</v>
      </c>
      <c r="D213" s="38" t="s">
        <v>290</v>
      </c>
      <c r="E213" s="38"/>
      <c r="F213" s="39">
        <f>F214</f>
        <v>50</v>
      </c>
      <c r="G213" s="39">
        <f>G214</f>
        <v>48.6</v>
      </c>
      <c r="H213" s="23">
        <f t="shared" si="5"/>
        <v>97.2</v>
      </c>
    </row>
    <row r="214" spans="1:8" ht="49.5" customHeight="1">
      <c r="A214" s="33" t="s">
        <v>293</v>
      </c>
      <c r="B214" s="41" t="s">
        <v>34</v>
      </c>
      <c r="C214" s="41" t="s">
        <v>24</v>
      </c>
      <c r="D214" s="38" t="s">
        <v>291</v>
      </c>
      <c r="E214" s="38"/>
      <c r="F214" s="39">
        <f>F215</f>
        <v>50</v>
      </c>
      <c r="G214" s="39">
        <f>G215</f>
        <v>48.6</v>
      </c>
      <c r="H214" s="23">
        <f t="shared" si="5"/>
        <v>97.2</v>
      </c>
    </row>
    <row r="215" spans="1:8" ht="54" customHeight="1">
      <c r="A215" s="36" t="s">
        <v>117</v>
      </c>
      <c r="B215" s="41" t="s">
        <v>34</v>
      </c>
      <c r="C215" s="41" t="s">
        <v>24</v>
      </c>
      <c r="D215" s="38" t="s">
        <v>291</v>
      </c>
      <c r="E215" s="38">
        <v>244</v>
      </c>
      <c r="F215" s="39">
        <v>50</v>
      </c>
      <c r="G215" s="20">
        <v>48.6</v>
      </c>
      <c r="H215" s="23">
        <f t="shared" si="5"/>
        <v>97.2</v>
      </c>
    </row>
    <row r="216" spans="1:8" ht="31.5" customHeight="1">
      <c r="A216" s="33" t="s">
        <v>294</v>
      </c>
      <c r="B216" s="41" t="s">
        <v>34</v>
      </c>
      <c r="C216" s="41" t="s">
        <v>24</v>
      </c>
      <c r="D216" s="38" t="s">
        <v>186</v>
      </c>
      <c r="E216" s="38"/>
      <c r="F216" s="39">
        <f>F217</f>
        <v>1376.7</v>
      </c>
      <c r="G216" s="39">
        <f>G217</f>
        <v>931.3</v>
      </c>
      <c r="H216" s="23">
        <f t="shared" si="5"/>
        <v>67.64727246313647</v>
      </c>
    </row>
    <row r="217" spans="1:8" ht="45" customHeight="1">
      <c r="A217" s="33" t="s">
        <v>205</v>
      </c>
      <c r="B217" s="41" t="s">
        <v>34</v>
      </c>
      <c r="C217" s="41" t="s">
        <v>24</v>
      </c>
      <c r="D217" s="38" t="s">
        <v>206</v>
      </c>
      <c r="E217" s="38"/>
      <c r="F217" s="39">
        <f>F218</f>
        <v>1376.7</v>
      </c>
      <c r="G217" s="39">
        <f>G218</f>
        <v>931.3</v>
      </c>
      <c r="H217" s="23">
        <f t="shared" si="5"/>
        <v>67.64727246313647</v>
      </c>
    </row>
    <row r="218" spans="1:8" ht="50.25" customHeight="1">
      <c r="A218" s="36" t="s">
        <v>117</v>
      </c>
      <c r="B218" s="41" t="s">
        <v>34</v>
      </c>
      <c r="C218" s="41" t="s">
        <v>24</v>
      </c>
      <c r="D218" s="38" t="s">
        <v>206</v>
      </c>
      <c r="E218" s="38">
        <v>244</v>
      </c>
      <c r="F218" s="39">
        <v>1376.7</v>
      </c>
      <c r="G218" s="20">
        <v>931.3</v>
      </c>
      <c r="H218" s="23">
        <f>G218/F218*100</f>
        <v>67.64727246313647</v>
      </c>
    </row>
    <row r="219" spans="1:8" ht="80.25" customHeight="1">
      <c r="A219" s="36" t="s">
        <v>207</v>
      </c>
      <c r="B219" s="41" t="s">
        <v>34</v>
      </c>
      <c r="C219" s="41" t="s">
        <v>24</v>
      </c>
      <c r="D219" s="38" t="s">
        <v>208</v>
      </c>
      <c r="E219" s="38"/>
      <c r="F219" s="39">
        <f>SUM(F220,F222,F230,F232,F236,F239,F244,F242)</f>
        <v>231663.1</v>
      </c>
      <c r="G219" s="39">
        <f>SUM(G220,G222,G230,G232,G236,G239,G244,G242)</f>
        <v>148229.8</v>
      </c>
      <c r="H219" s="23">
        <f t="shared" si="5"/>
        <v>63.98507142484063</v>
      </c>
    </row>
    <row r="220" spans="1:8" ht="48.75" customHeight="1">
      <c r="A220" s="33" t="s">
        <v>296</v>
      </c>
      <c r="B220" s="41" t="s">
        <v>34</v>
      </c>
      <c r="C220" s="41" t="s">
        <v>24</v>
      </c>
      <c r="D220" s="38" t="s">
        <v>295</v>
      </c>
      <c r="E220" s="38"/>
      <c r="F220" s="39">
        <f>F221</f>
        <v>1699.6</v>
      </c>
      <c r="G220" s="39">
        <f>G221</f>
        <v>0</v>
      </c>
      <c r="H220" s="23">
        <f t="shared" si="5"/>
        <v>0</v>
      </c>
    </row>
    <row r="221" spans="1:8" ht="45" customHeight="1">
      <c r="A221" s="36" t="s">
        <v>117</v>
      </c>
      <c r="B221" s="41" t="s">
        <v>34</v>
      </c>
      <c r="C221" s="41" t="s">
        <v>24</v>
      </c>
      <c r="D221" s="38" t="s">
        <v>295</v>
      </c>
      <c r="E221" s="38">
        <v>244</v>
      </c>
      <c r="F221" s="39">
        <v>1699.6</v>
      </c>
      <c r="G221" s="39"/>
      <c r="H221" s="23">
        <f t="shared" si="5"/>
        <v>0</v>
      </c>
    </row>
    <row r="222" spans="1:8" s="16" customFormat="1" ht="162" customHeight="1">
      <c r="A222" s="36" t="s">
        <v>146</v>
      </c>
      <c r="B222" s="41" t="s">
        <v>34</v>
      </c>
      <c r="C222" s="41" t="s">
        <v>24</v>
      </c>
      <c r="D222" s="38" t="s">
        <v>297</v>
      </c>
      <c r="E222" s="38"/>
      <c r="F222" s="39">
        <f>SUM(F223:F229)</f>
        <v>108906.40000000001</v>
      </c>
      <c r="G222" s="39">
        <f>SUM(G223:G229)</f>
        <v>64495.09999999999</v>
      </c>
      <c r="H222" s="23">
        <f t="shared" si="5"/>
        <v>59.220670226910435</v>
      </c>
    </row>
    <row r="223" spans="1:8" ht="18" customHeight="1">
      <c r="A223" s="33" t="s">
        <v>364</v>
      </c>
      <c r="B223" s="41" t="s">
        <v>34</v>
      </c>
      <c r="C223" s="41" t="s">
        <v>24</v>
      </c>
      <c r="D223" s="38" t="s">
        <v>297</v>
      </c>
      <c r="E223" s="38">
        <v>111</v>
      </c>
      <c r="F223" s="39">
        <v>75711.1</v>
      </c>
      <c r="G223" s="8">
        <v>46971.2</v>
      </c>
      <c r="H223" s="23">
        <f t="shared" si="5"/>
        <v>62.04004432639335</v>
      </c>
    </row>
    <row r="224" spans="1:8" ht="47.25">
      <c r="A224" s="33" t="s">
        <v>365</v>
      </c>
      <c r="B224" s="41" t="s">
        <v>34</v>
      </c>
      <c r="C224" s="41" t="s">
        <v>24</v>
      </c>
      <c r="D224" s="38" t="s">
        <v>297</v>
      </c>
      <c r="E224" s="38">
        <v>112</v>
      </c>
      <c r="F224" s="39">
        <v>420</v>
      </c>
      <c r="G224" s="8">
        <v>210.9</v>
      </c>
      <c r="H224" s="23">
        <f t="shared" si="5"/>
        <v>50.21428571428571</v>
      </c>
    </row>
    <row r="225" spans="1:8" ht="63">
      <c r="A225" s="33" t="s">
        <v>366</v>
      </c>
      <c r="B225" s="41" t="s">
        <v>34</v>
      </c>
      <c r="C225" s="41" t="s">
        <v>24</v>
      </c>
      <c r="D225" s="38" t="s">
        <v>297</v>
      </c>
      <c r="E225" s="38">
        <v>119</v>
      </c>
      <c r="F225" s="39">
        <v>22865.3</v>
      </c>
      <c r="G225" s="8">
        <v>12879</v>
      </c>
      <c r="H225" s="23">
        <f t="shared" si="5"/>
        <v>56.32552382868364</v>
      </c>
    </row>
    <row r="226" spans="1:8" ht="47.25">
      <c r="A226" s="36" t="s">
        <v>16</v>
      </c>
      <c r="B226" s="41" t="s">
        <v>34</v>
      </c>
      <c r="C226" s="41" t="s">
        <v>24</v>
      </c>
      <c r="D226" s="38" t="s">
        <v>297</v>
      </c>
      <c r="E226" s="38">
        <v>242</v>
      </c>
      <c r="F226" s="39">
        <v>1540</v>
      </c>
      <c r="G226" s="49">
        <v>669.7</v>
      </c>
      <c r="H226" s="23">
        <f t="shared" si="5"/>
        <v>43.48701298701299</v>
      </c>
    </row>
    <row r="227" spans="1:8" ht="47.25">
      <c r="A227" s="36" t="s">
        <v>117</v>
      </c>
      <c r="B227" s="41" t="s">
        <v>34</v>
      </c>
      <c r="C227" s="41" t="s">
        <v>24</v>
      </c>
      <c r="D227" s="38" t="s">
        <v>297</v>
      </c>
      <c r="E227" s="38">
        <v>244</v>
      </c>
      <c r="F227" s="39">
        <v>8070</v>
      </c>
      <c r="G227" s="49">
        <v>3745.7</v>
      </c>
      <c r="H227" s="23">
        <f t="shared" si="5"/>
        <v>46.41511771995043</v>
      </c>
    </row>
    <row r="228" spans="1:8" ht="31.5">
      <c r="A228" s="36" t="s">
        <v>121</v>
      </c>
      <c r="B228" s="41" t="s">
        <v>34</v>
      </c>
      <c r="C228" s="41" t="s">
        <v>24</v>
      </c>
      <c r="D228" s="38" t="s">
        <v>297</v>
      </c>
      <c r="E228" s="38">
        <v>852</v>
      </c>
      <c r="F228" s="39">
        <v>54.5</v>
      </c>
      <c r="G228" s="49">
        <v>17.6</v>
      </c>
      <c r="H228" s="23">
        <f t="shared" si="5"/>
        <v>32.29357798165138</v>
      </c>
    </row>
    <row r="229" spans="1:8" ht="15.75">
      <c r="A229" s="36" t="s">
        <v>246</v>
      </c>
      <c r="B229" s="41" t="s">
        <v>34</v>
      </c>
      <c r="C229" s="41" t="s">
        <v>24</v>
      </c>
      <c r="D229" s="38" t="s">
        <v>297</v>
      </c>
      <c r="E229" s="38">
        <v>853</v>
      </c>
      <c r="F229" s="39">
        <v>245.5</v>
      </c>
      <c r="G229" s="49">
        <v>1</v>
      </c>
      <c r="H229" s="23">
        <f t="shared" si="5"/>
        <v>0.40733197556008144</v>
      </c>
    </row>
    <row r="230" spans="1:8" ht="173.25">
      <c r="A230" s="36" t="s">
        <v>147</v>
      </c>
      <c r="B230" s="41" t="s">
        <v>34</v>
      </c>
      <c r="C230" s="41" t="s">
        <v>24</v>
      </c>
      <c r="D230" s="38" t="s">
        <v>298</v>
      </c>
      <c r="E230" s="38"/>
      <c r="F230" s="39">
        <f>SUM(F231)</f>
        <v>175.1</v>
      </c>
      <c r="G230" s="39">
        <f>SUM(G231)</f>
        <v>3.7</v>
      </c>
      <c r="H230" s="23">
        <f t="shared" si="5"/>
        <v>2.11307824100514</v>
      </c>
    </row>
    <row r="231" spans="1:8" ht="47.25">
      <c r="A231" s="36" t="s">
        <v>117</v>
      </c>
      <c r="B231" s="41" t="s">
        <v>34</v>
      </c>
      <c r="C231" s="41" t="s">
        <v>24</v>
      </c>
      <c r="D231" s="38" t="s">
        <v>298</v>
      </c>
      <c r="E231" s="38">
        <v>244</v>
      </c>
      <c r="F231" s="39">
        <v>175.1</v>
      </c>
      <c r="G231" s="20">
        <v>3.7</v>
      </c>
      <c r="H231" s="24">
        <f t="shared" si="5"/>
        <v>2.11307824100514</v>
      </c>
    </row>
    <row r="232" spans="1:8" ht="195.75" customHeight="1">
      <c r="A232" s="36" t="s">
        <v>202</v>
      </c>
      <c r="B232" s="41" t="s">
        <v>34</v>
      </c>
      <c r="C232" s="41" t="s">
        <v>24</v>
      </c>
      <c r="D232" s="38" t="s">
        <v>299</v>
      </c>
      <c r="E232" s="38"/>
      <c r="F232" s="39">
        <f>SUM(F233:F235)</f>
        <v>23.5</v>
      </c>
      <c r="G232" s="39">
        <f>SUM(G233:G235)</f>
        <v>9.8</v>
      </c>
      <c r="H232" s="23">
        <f t="shared" si="5"/>
        <v>41.70212765957447</v>
      </c>
    </row>
    <row r="233" spans="1:8" ht="15.75">
      <c r="A233" s="33" t="s">
        <v>364</v>
      </c>
      <c r="B233" s="41" t="s">
        <v>34</v>
      </c>
      <c r="C233" s="41" t="s">
        <v>24</v>
      </c>
      <c r="D233" s="38" t="s">
        <v>299</v>
      </c>
      <c r="E233" s="38">
        <v>111</v>
      </c>
      <c r="F233" s="39">
        <v>18</v>
      </c>
      <c r="G233" s="20">
        <v>7.5</v>
      </c>
      <c r="H233" s="23">
        <f t="shared" si="5"/>
        <v>41.66666666666667</v>
      </c>
    </row>
    <row r="234" spans="1:8" ht="63">
      <c r="A234" s="33" t="s">
        <v>366</v>
      </c>
      <c r="B234" s="41" t="s">
        <v>34</v>
      </c>
      <c r="C234" s="41" t="s">
        <v>24</v>
      </c>
      <c r="D234" s="38" t="s">
        <v>299</v>
      </c>
      <c r="E234" s="38">
        <v>119</v>
      </c>
      <c r="F234" s="39">
        <v>5.4</v>
      </c>
      <c r="G234" s="20">
        <v>2.3</v>
      </c>
      <c r="H234" s="23">
        <f t="shared" si="5"/>
        <v>42.59259259259259</v>
      </c>
    </row>
    <row r="235" spans="1:8" ht="47.25">
      <c r="A235" s="36" t="s">
        <v>117</v>
      </c>
      <c r="B235" s="41" t="s">
        <v>34</v>
      </c>
      <c r="C235" s="41" t="s">
        <v>24</v>
      </c>
      <c r="D235" s="38" t="s">
        <v>299</v>
      </c>
      <c r="E235" s="38">
        <v>244</v>
      </c>
      <c r="F235" s="39">
        <v>0.1</v>
      </c>
      <c r="G235" s="28">
        <v>0</v>
      </c>
      <c r="H235" s="23">
        <f t="shared" si="5"/>
        <v>0</v>
      </c>
    </row>
    <row r="236" spans="1:8" ht="94.5">
      <c r="A236" s="36" t="s">
        <v>148</v>
      </c>
      <c r="B236" s="41" t="s">
        <v>34</v>
      </c>
      <c r="C236" s="41" t="s">
        <v>24</v>
      </c>
      <c r="D236" s="38" t="s">
        <v>300</v>
      </c>
      <c r="E236" s="38"/>
      <c r="F236" s="39">
        <f>SUM(F237:F238)</f>
        <v>180.9</v>
      </c>
      <c r="G236" s="39">
        <f>SUM(G237:G238)</f>
        <v>112</v>
      </c>
      <c r="H236" s="23">
        <f t="shared" si="5"/>
        <v>61.912658927584296</v>
      </c>
    </row>
    <row r="237" spans="1:8" ht="47.25">
      <c r="A237" s="36" t="s">
        <v>117</v>
      </c>
      <c r="B237" s="41" t="s">
        <v>34</v>
      </c>
      <c r="C237" s="41" t="s">
        <v>24</v>
      </c>
      <c r="D237" s="38" t="s">
        <v>300</v>
      </c>
      <c r="E237" s="38">
        <v>244</v>
      </c>
      <c r="F237" s="39">
        <v>0.9</v>
      </c>
      <c r="G237" s="20">
        <v>0</v>
      </c>
      <c r="H237" s="23">
        <f t="shared" si="5"/>
        <v>0</v>
      </c>
    </row>
    <row r="238" spans="1:8" ht="15.75">
      <c r="A238" s="36" t="s">
        <v>57</v>
      </c>
      <c r="B238" s="41" t="s">
        <v>34</v>
      </c>
      <c r="C238" s="41" t="s">
        <v>24</v>
      </c>
      <c r="D238" s="38" t="s">
        <v>203</v>
      </c>
      <c r="E238" s="38">
        <v>340</v>
      </c>
      <c r="F238" s="39">
        <v>180</v>
      </c>
      <c r="G238" s="20">
        <v>112</v>
      </c>
      <c r="H238" s="23">
        <f t="shared" si="5"/>
        <v>62.22222222222222</v>
      </c>
    </row>
    <row r="239" spans="1:8" ht="173.25">
      <c r="A239" s="36" t="s">
        <v>149</v>
      </c>
      <c r="B239" s="41" t="s">
        <v>34</v>
      </c>
      <c r="C239" s="41" t="s">
        <v>24</v>
      </c>
      <c r="D239" s="38" t="s">
        <v>301</v>
      </c>
      <c r="E239" s="38"/>
      <c r="F239" s="39">
        <f>SUM(F240:F241)</f>
        <v>726.4</v>
      </c>
      <c r="G239" s="39">
        <f>SUM(G240:G241)</f>
        <v>250.5</v>
      </c>
      <c r="H239" s="23">
        <f t="shared" si="5"/>
        <v>34.48513215859031</v>
      </c>
    </row>
    <row r="240" spans="1:8" ht="51" customHeight="1">
      <c r="A240" s="36" t="s">
        <v>117</v>
      </c>
      <c r="B240" s="41" t="s">
        <v>34</v>
      </c>
      <c r="C240" s="41" t="s">
        <v>24</v>
      </c>
      <c r="D240" s="38" t="s">
        <v>301</v>
      </c>
      <c r="E240" s="38">
        <v>244</v>
      </c>
      <c r="F240" s="39">
        <v>706.3</v>
      </c>
      <c r="G240" s="20">
        <v>250.5</v>
      </c>
      <c r="H240" s="23">
        <f t="shared" si="5"/>
        <v>35.466515644910096</v>
      </c>
    </row>
    <row r="241" spans="1:8" ht="63.75" customHeight="1">
      <c r="A241" s="36" t="s">
        <v>120</v>
      </c>
      <c r="B241" s="41" t="s">
        <v>34</v>
      </c>
      <c r="C241" s="41" t="s">
        <v>24</v>
      </c>
      <c r="D241" s="38" t="s">
        <v>301</v>
      </c>
      <c r="E241" s="38">
        <v>611</v>
      </c>
      <c r="F241" s="39">
        <v>20.1</v>
      </c>
      <c r="G241" s="20">
        <v>0</v>
      </c>
      <c r="H241" s="23">
        <f t="shared" si="5"/>
        <v>0</v>
      </c>
    </row>
    <row r="242" spans="1:8" ht="63.75" customHeight="1">
      <c r="A242" s="36" t="s">
        <v>351</v>
      </c>
      <c r="B242" s="41" t="s">
        <v>34</v>
      </c>
      <c r="C242" s="41" t="s">
        <v>24</v>
      </c>
      <c r="D242" s="38" t="s">
        <v>350</v>
      </c>
      <c r="E242" s="38"/>
      <c r="F242" s="39">
        <f>F243</f>
        <v>1550</v>
      </c>
      <c r="G242" s="39">
        <f>G243</f>
        <v>0</v>
      </c>
      <c r="H242" s="23">
        <f t="shared" si="5"/>
        <v>0</v>
      </c>
    </row>
    <row r="243" spans="1:8" ht="53.25" customHeight="1">
      <c r="A243" s="36" t="s">
        <v>117</v>
      </c>
      <c r="B243" s="41" t="s">
        <v>34</v>
      </c>
      <c r="C243" s="41" t="s">
        <v>24</v>
      </c>
      <c r="D243" s="38" t="s">
        <v>350</v>
      </c>
      <c r="E243" s="38">
        <v>244</v>
      </c>
      <c r="F243" s="39">
        <v>1550</v>
      </c>
      <c r="G243" s="20"/>
      <c r="H243" s="23">
        <f t="shared" si="5"/>
        <v>0</v>
      </c>
    </row>
    <row r="244" spans="1:8" ht="63.75" customHeight="1">
      <c r="A244" s="36" t="s">
        <v>304</v>
      </c>
      <c r="B244" s="41" t="s">
        <v>34</v>
      </c>
      <c r="C244" s="41" t="s">
        <v>24</v>
      </c>
      <c r="D244" s="38" t="s">
        <v>303</v>
      </c>
      <c r="E244" s="38"/>
      <c r="F244" s="39">
        <f>SUM(F245:F247)</f>
        <v>118401.2</v>
      </c>
      <c r="G244" s="39">
        <f>SUM(G245:G247)</f>
        <v>83358.7</v>
      </c>
      <c r="H244" s="23">
        <f t="shared" si="5"/>
        <v>70.40359388249443</v>
      </c>
    </row>
    <row r="245" spans="1:8" ht="46.5" customHeight="1">
      <c r="A245" s="36" t="s">
        <v>16</v>
      </c>
      <c r="B245" s="41" t="s">
        <v>34</v>
      </c>
      <c r="C245" s="41" t="s">
        <v>24</v>
      </c>
      <c r="D245" s="38" t="s">
        <v>303</v>
      </c>
      <c r="E245" s="38">
        <v>242</v>
      </c>
      <c r="F245" s="39">
        <v>3443</v>
      </c>
      <c r="G245" s="20">
        <v>313.7</v>
      </c>
      <c r="H245" s="23">
        <f t="shared" si="5"/>
        <v>9.111240197502179</v>
      </c>
    </row>
    <row r="246" spans="1:8" ht="47.25" customHeight="1">
      <c r="A246" s="36" t="s">
        <v>117</v>
      </c>
      <c r="B246" s="41" t="s">
        <v>34</v>
      </c>
      <c r="C246" s="41" t="s">
        <v>24</v>
      </c>
      <c r="D246" s="38" t="s">
        <v>303</v>
      </c>
      <c r="E246" s="38">
        <v>244</v>
      </c>
      <c r="F246" s="39">
        <v>5936.5</v>
      </c>
      <c r="G246" s="20">
        <v>545</v>
      </c>
      <c r="H246" s="23">
        <f t="shared" si="5"/>
        <v>9.18049355680957</v>
      </c>
    </row>
    <row r="247" spans="1:8" ht="63.75" customHeight="1">
      <c r="A247" s="36" t="s">
        <v>302</v>
      </c>
      <c r="B247" s="41" t="s">
        <v>34</v>
      </c>
      <c r="C247" s="41" t="s">
        <v>24</v>
      </c>
      <c r="D247" s="38" t="s">
        <v>303</v>
      </c>
      <c r="E247" s="38">
        <v>412</v>
      </c>
      <c r="F247" s="39">
        <v>109021.7</v>
      </c>
      <c r="G247" s="20">
        <v>82500</v>
      </c>
      <c r="H247" s="23">
        <f t="shared" si="5"/>
        <v>75.67300821763007</v>
      </c>
    </row>
    <row r="248" spans="1:8" ht="15" customHeight="1">
      <c r="A248" s="36" t="s">
        <v>307</v>
      </c>
      <c r="B248" s="41" t="s">
        <v>34</v>
      </c>
      <c r="C248" s="41" t="s">
        <v>10</v>
      </c>
      <c r="D248" s="38"/>
      <c r="E248" s="38"/>
      <c r="F248" s="39">
        <f>SUM(F249,F261,F264,F258)</f>
        <v>9905</v>
      </c>
      <c r="G248" s="39">
        <f>SUM(G249,G261,G264,G258)</f>
        <v>5153.6</v>
      </c>
      <c r="H248" s="23">
        <f t="shared" si="5"/>
        <v>52.03028773346795</v>
      </c>
    </row>
    <row r="249" spans="1:8" ht="33" customHeight="1">
      <c r="A249" s="33" t="s">
        <v>134</v>
      </c>
      <c r="B249" s="41" t="s">
        <v>34</v>
      </c>
      <c r="C249" s="41" t="s">
        <v>10</v>
      </c>
      <c r="D249" s="38" t="s">
        <v>159</v>
      </c>
      <c r="E249" s="38"/>
      <c r="F249" s="39">
        <f>F250</f>
        <v>9683.3</v>
      </c>
      <c r="G249" s="39">
        <f>G250</f>
        <v>5003.1</v>
      </c>
      <c r="H249" s="23">
        <f t="shared" si="5"/>
        <v>51.66730350190535</v>
      </c>
    </row>
    <row r="250" spans="1:8" ht="32.25" customHeight="1">
      <c r="A250" s="36" t="s">
        <v>308</v>
      </c>
      <c r="B250" s="41" t="s">
        <v>34</v>
      </c>
      <c r="C250" s="41" t="s">
        <v>10</v>
      </c>
      <c r="D250" s="38" t="s">
        <v>309</v>
      </c>
      <c r="E250" s="38"/>
      <c r="F250" s="39">
        <f>SUM(F251:F257)</f>
        <v>9683.3</v>
      </c>
      <c r="G250" s="39">
        <f>SUM(G251:G257)</f>
        <v>5003.1</v>
      </c>
      <c r="H250" s="23">
        <f t="shared" si="5"/>
        <v>51.66730350190535</v>
      </c>
    </row>
    <row r="251" spans="1:8" ht="22.5" customHeight="1">
      <c r="A251" s="33" t="s">
        <v>364</v>
      </c>
      <c r="B251" s="41" t="s">
        <v>34</v>
      </c>
      <c r="C251" s="41" t="s">
        <v>10</v>
      </c>
      <c r="D251" s="38" t="s">
        <v>309</v>
      </c>
      <c r="E251" s="38">
        <v>111</v>
      </c>
      <c r="F251" s="39">
        <v>4746.6</v>
      </c>
      <c r="G251" s="20">
        <v>2642</v>
      </c>
      <c r="H251" s="23">
        <f t="shared" si="5"/>
        <v>55.66089411368137</v>
      </c>
    </row>
    <row r="252" spans="1:8" ht="64.5" customHeight="1">
      <c r="A252" s="33" t="s">
        <v>366</v>
      </c>
      <c r="B252" s="41" t="s">
        <v>34</v>
      </c>
      <c r="C252" s="41" t="s">
        <v>10</v>
      </c>
      <c r="D252" s="38" t="s">
        <v>309</v>
      </c>
      <c r="E252" s="38">
        <v>119</v>
      </c>
      <c r="F252" s="39">
        <v>1433.5</v>
      </c>
      <c r="G252" s="20">
        <v>436.3</v>
      </c>
      <c r="H252" s="23">
        <f t="shared" si="5"/>
        <v>30.43599581444018</v>
      </c>
    </row>
    <row r="253" spans="1:8" ht="49.5" customHeight="1">
      <c r="A253" s="36" t="s">
        <v>16</v>
      </c>
      <c r="B253" s="41" t="s">
        <v>34</v>
      </c>
      <c r="C253" s="41" t="s">
        <v>10</v>
      </c>
      <c r="D253" s="38" t="s">
        <v>309</v>
      </c>
      <c r="E253" s="38">
        <v>242</v>
      </c>
      <c r="F253" s="39">
        <v>31.5</v>
      </c>
      <c r="G253" s="20">
        <v>25.1</v>
      </c>
      <c r="H253" s="23">
        <f t="shared" si="5"/>
        <v>79.68253968253968</v>
      </c>
    </row>
    <row r="254" spans="1:8" ht="48" customHeight="1">
      <c r="A254" s="36" t="s">
        <v>117</v>
      </c>
      <c r="B254" s="41" t="s">
        <v>34</v>
      </c>
      <c r="C254" s="41" t="s">
        <v>10</v>
      </c>
      <c r="D254" s="38" t="s">
        <v>309</v>
      </c>
      <c r="E254" s="38">
        <v>244</v>
      </c>
      <c r="F254" s="39">
        <v>555.5</v>
      </c>
      <c r="G254" s="20">
        <v>428.5</v>
      </c>
      <c r="H254" s="23">
        <f t="shared" si="5"/>
        <v>77.13771377137714</v>
      </c>
    </row>
    <row r="255" spans="1:8" ht="80.25" customHeight="1">
      <c r="A255" s="36" t="s">
        <v>120</v>
      </c>
      <c r="B255" s="41" t="s">
        <v>34</v>
      </c>
      <c r="C255" s="41" t="s">
        <v>10</v>
      </c>
      <c r="D255" s="38" t="s">
        <v>309</v>
      </c>
      <c r="E255" s="38">
        <v>611</v>
      </c>
      <c r="F255" s="39">
        <v>2896.2</v>
      </c>
      <c r="G255" s="20">
        <v>1466.5</v>
      </c>
      <c r="H255" s="23">
        <f t="shared" si="5"/>
        <v>50.635315240660184</v>
      </c>
    </row>
    <row r="256" spans="1:8" ht="33" customHeight="1">
      <c r="A256" s="36" t="s">
        <v>121</v>
      </c>
      <c r="B256" s="41" t="s">
        <v>34</v>
      </c>
      <c r="C256" s="41" t="s">
        <v>10</v>
      </c>
      <c r="D256" s="38" t="s">
        <v>309</v>
      </c>
      <c r="E256" s="38">
        <v>852</v>
      </c>
      <c r="F256" s="39">
        <v>5</v>
      </c>
      <c r="G256" s="20">
        <v>4.1</v>
      </c>
      <c r="H256" s="23">
        <f t="shared" si="5"/>
        <v>82</v>
      </c>
    </row>
    <row r="257" spans="1:8" ht="19.5" customHeight="1">
      <c r="A257" s="36" t="s">
        <v>246</v>
      </c>
      <c r="B257" s="41" t="s">
        <v>34</v>
      </c>
      <c r="C257" s="41" t="s">
        <v>10</v>
      </c>
      <c r="D257" s="38" t="s">
        <v>309</v>
      </c>
      <c r="E257" s="38">
        <v>853</v>
      </c>
      <c r="F257" s="39">
        <v>15</v>
      </c>
      <c r="G257" s="20">
        <v>0.6</v>
      </c>
      <c r="H257" s="23">
        <f t="shared" si="5"/>
        <v>4</v>
      </c>
    </row>
    <row r="258" spans="1:8" ht="33" customHeight="1">
      <c r="A258" s="36" t="s">
        <v>123</v>
      </c>
      <c r="B258" s="41" t="s">
        <v>34</v>
      </c>
      <c r="C258" s="41" t="s">
        <v>10</v>
      </c>
      <c r="D258" s="38" t="s">
        <v>182</v>
      </c>
      <c r="E258" s="38"/>
      <c r="F258" s="39">
        <f>SUM(F259)</f>
        <v>138.7</v>
      </c>
      <c r="G258" s="39">
        <f>SUM(G259)</f>
        <v>138.6</v>
      </c>
      <c r="H258" s="23">
        <f t="shared" si="5"/>
        <v>99.92790194664745</v>
      </c>
    </row>
    <row r="259" spans="1:8" ht="204.75" customHeight="1">
      <c r="A259" s="36" t="s">
        <v>136</v>
      </c>
      <c r="B259" s="41" t="s">
        <v>34</v>
      </c>
      <c r="C259" s="41" t="s">
        <v>10</v>
      </c>
      <c r="D259" s="38" t="s">
        <v>201</v>
      </c>
      <c r="E259" s="38"/>
      <c r="F259" s="39">
        <f>SUM(F260)</f>
        <v>138.7</v>
      </c>
      <c r="G259" s="39">
        <f>SUM(G260)</f>
        <v>138.6</v>
      </c>
      <c r="H259" s="23">
        <f t="shared" si="5"/>
        <v>99.92790194664745</v>
      </c>
    </row>
    <row r="260" spans="1:8" ht="66" customHeight="1">
      <c r="A260" s="36" t="s">
        <v>120</v>
      </c>
      <c r="B260" s="41" t="s">
        <v>34</v>
      </c>
      <c r="C260" s="41" t="s">
        <v>10</v>
      </c>
      <c r="D260" s="38" t="s">
        <v>201</v>
      </c>
      <c r="E260" s="38">
        <v>611</v>
      </c>
      <c r="F260" s="39">
        <v>138.7</v>
      </c>
      <c r="G260" s="20">
        <v>138.6</v>
      </c>
      <c r="H260" s="23">
        <f t="shared" si="5"/>
        <v>99.92790194664745</v>
      </c>
    </row>
    <row r="261" spans="1:8" ht="63" customHeight="1">
      <c r="A261" s="33" t="s">
        <v>292</v>
      </c>
      <c r="B261" s="41" t="s">
        <v>34</v>
      </c>
      <c r="C261" s="41" t="s">
        <v>10</v>
      </c>
      <c r="D261" s="38" t="s">
        <v>290</v>
      </c>
      <c r="E261" s="38"/>
      <c r="F261" s="39">
        <f>F262</f>
        <v>20</v>
      </c>
      <c r="G261" s="39">
        <f>G262</f>
        <v>0</v>
      </c>
      <c r="H261" s="23">
        <f t="shared" si="5"/>
        <v>0</v>
      </c>
    </row>
    <row r="262" spans="1:8" ht="51.75" customHeight="1">
      <c r="A262" s="33" t="s">
        <v>293</v>
      </c>
      <c r="B262" s="41" t="s">
        <v>34</v>
      </c>
      <c r="C262" s="41" t="s">
        <v>10</v>
      </c>
      <c r="D262" s="38" t="s">
        <v>291</v>
      </c>
      <c r="E262" s="38"/>
      <c r="F262" s="39">
        <f>SUM(F263:F263)</f>
        <v>20</v>
      </c>
      <c r="G262" s="39">
        <f>SUM(G263:G263)</f>
        <v>0</v>
      </c>
      <c r="H262" s="23">
        <f t="shared" si="5"/>
        <v>0</v>
      </c>
    </row>
    <row r="263" spans="1:8" ht="50.25" customHeight="1">
      <c r="A263" s="36" t="s">
        <v>117</v>
      </c>
      <c r="B263" s="41" t="s">
        <v>34</v>
      </c>
      <c r="C263" s="41" t="s">
        <v>10</v>
      </c>
      <c r="D263" s="38" t="s">
        <v>291</v>
      </c>
      <c r="E263" s="38">
        <v>244</v>
      </c>
      <c r="F263" s="39">
        <v>20</v>
      </c>
      <c r="G263" s="20"/>
      <c r="H263" s="23">
        <f t="shared" si="5"/>
        <v>0</v>
      </c>
    </row>
    <row r="264" spans="1:8" ht="81" customHeight="1">
      <c r="A264" s="36" t="s">
        <v>207</v>
      </c>
      <c r="B264" s="41" t="s">
        <v>34</v>
      </c>
      <c r="C264" s="41" t="s">
        <v>10</v>
      </c>
      <c r="D264" s="38" t="s">
        <v>208</v>
      </c>
      <c r="E264" s="38"/>
      <c r="F264" s="39">
        <f>F265+F268+F270</f>
        <v>63</v>
      </c>
      <c r="G264" s="39">
        <f>G265+G268+G270</f>
        <v>11.9</v>
      </c>
      <c r="H264" s="23">
        <f t="shared" si="5"/>
        <v>18.88888888888889</v>
      </c>
    </row>
    <row r="265" spans="1:8" ht="45.75" customHeight="1">
      <c r="A265" s="36" t="s">
        <v>313</v>
      </c>
      <c r="B265" s="41" t="s">
        <v>34</v>
      </c>
      <c r="C265" s="41" t="s">
        <v>10</v>
      </c>
      <c r="D265" s="38" t="s">
        <v>310</v>
      </c>
      <c r="E265" s="38"/>
      <c r="F265" s="39">
        <f>F267+F266</f>
        <v>25</v>
      </c>
      <c r="G265" s="39">
        <f>G267+G266</f>
        <v>7.9</v>
      </c>
      <c r="H265" s="23">
        <f t="shared" si="5"/>
        <v>31.6</v>
      </c>
    </row>
    <row r="266" spans="1:8" ht="48.75" customHeight="1">
      <c r="A266" s="33" t="s">
        <v>119</v>
      </c>
      <c r="B266" s="41" t="s">
        <v>34</v>
      </c>
      <c r="C266" s="41" t="s">
        <v>10</v>
      </c>
      <c r="D266" s="38" t="s">
        <v>310</v>
      </c>
      <c r="E266" s="38">
        <v>112</v>
      </c>
      <c r="F266" s="39">
        <v>13</v>
      </c>
      <c r="G266" s="39">
        <v>7.9</v>
      </c>
      <c r="H266" s="23"/>
    </row>
    <row r="267" spans="1:8" ht="48.75" customHeight="1">
      <c r="A267" s="36" t="s">
        <v>117</v>
      </c>
      <c r="B267" s="41" t="s">
        <v>34</v>
      </c>
      <c r="C267" s="41" t="s">
        <v>10</v>
      </c>
      <c r="D267" s="38" t="s">
        <v>310</v>
      </c>
      <c r="E267" s="38">
        <v>244</v>
      </c>
      <c r="F267" s="39">
        <v>12</v>
      </c>
      <c r="G267" s="20"/>
      <c r="H267" s="23">
        <f t="shared" si="5"/>
        <v>0</v>
      </c>
    </row>
    <row r="268" spans="1:8" ht="36.75" customHeight="1">
      <c r="A268" s="36" t="s">
        <v>369</v>
      </c>
      <c r="B268" s="41" t="s">
        <v>34</v>
      </c>
      <c r="C268" s="41" t="s">
        <v>10</v>
      </c>
      <c r="D268" s="38" t="s">
        <v>311</v>
      </c>
      <c r="E268" s="38"/>
      <c r="F268" s="39">
        <f>F269</f>
        <v>23</v>
      </c>
      <c r="G268" s="39">
        <f>G269</f>
        <v>4</v>
      </c>
      <c r="H268" s="23">
        <f t="shared" si="5"/>
        <v>17.391304347826086</v>
      </c>
    </row>
    <row r="269" spans="1:8" ht="50.25" customHeight="1">
      <c r="A269" s="36" t="s">
        <v>117</v>
      </c>
      <c r="B269" s="41" t="s">
        <v>34</v>
      </c>
      <c r="C269" s="41" t="s">
        <v>10</v>
      </c>
      <c r="D269" s="38" t="s">
        <v>311</v>
      </c>
      <c r="E269" s="38">
        <v>244</v>
      </c>
      <c r="F269" s="39">
        <v>23</v>
      </c>
      <c r="G269" s="20">
        <v>4</v>
      </c>
      <c r="H269" s="23">
        <f t="shared" si="5"/>
        <v>17.391304347826086</v>
      </c>
    </row>
    <row r="270" spans="1:8" ht="33" customHeight="1">
      <c r="A270" s="36" t="s">
        <v>314</v>
      </c>
      <c r="B270" s="41" t="s">
        <v>34</v>
      </c>
      <c r="C270" s="41" t="s">
        <v>10</v>
      </c>
      <c r="D270" s="38" t="s">
        <v>312</v>
      </c>
      <c r="E270" s="38"/>
      <c r="F270" s="39">
        <f>F271</f>
        <v>15</v>
      </c>
      <c r="G270" s="39">
        <f>G271</f>
        <v>0</v>
      </c>
      <c r="H270" s="23">
        <f t="shared" si="5"/>
        <v>0</v>
      </c>
    </row>
    <row r="271" spans="1:8" ht="49.5" customHeight="1">
      <c r="A271" s="36" t="s">
        <v>117</v>
      </c>
      <c r="B271" s="41" t="s">
        <v>34</v>
      </c>
      <c r="C271" s="41" t="s">
        <v>10</v>
      </c>
      <c r="D271" s="38" t="s">
        <v>312</v>
      </c>
      <c r="E271" s="38">
        <v>244</v>
      </c>
      <c r="F271" s="39">
        <v>15</v>
      </c>
      <c r="G271" s="20"/>
      <c r="H271" s="23">
        <f t="shared" si="5"/>
        <v>0</v>
      </c>
    </row>
    <row r="272" spans="1:8" ht="15.75">
      <c r="A272" s="36" t="s">
        <v>370</v>
      </c>
      <c r="B272" s="41" t="s">
        <v>34</v>
      </c>
      <c r="C272" s="41" t="s">
        <v>34</v>
      </c>
      <c r="D272" s="38"/>
      <c r="E272" s="38"/>
      <c r="F272" s="39">
        <f>SUM(F273,F276)</f>
        <v>1584.5</v>
      </c>
      <c r="G272" s="39">
        <f>SUM(G273,G276)</f>
        <v>25.7</v>
      </c>
      <c r="H272" s="23">
        <f t="shared" si="5"/>
        <v>1.6219627642789523</v>
      </c>
    </row>
    <row r="273" spans="1:8" ht="47.25">
      <c r="A273" s="36" t="s">
        <v>354</v>
      </c>
      <c r="B273" s="34" t="s">
        <v>34</v>
      </c>
      <c r="C273" s="34" t="s">
        <v>34</v>
      </c>
      <c r="D273" s="38" t="s">
        <v>352</v>
      </c>
      <c r="E273" s="38"/>
      <c r="F273" s="39">
        <f>F275</f>
        <v>37.7</v>
      </c>
      <c r="G273" s="39">
        <f>G275</f>
        <v>25.7</v>
      </c>
      <c r="H273" s="23">
        <f t="shared" si="5"/>
        <v>68.16976127320955</v>
      </c>
    </row>
    <row r="274" spans="1:8" ht="31.5">
      <c r="A274" s="36" t="s">
        <v>227</v>
      </c>
      <c r="B274" s="34" t="s">
        <v>34</v>
      </c>
      <c r="C274" s="34"/>
      <c r="D274" s="38" t="s">
        <v>353</v>
      </c>
      <c r="E274" s="38"/>
      <c r="F274" s="39">
        <f>F275</f>
        <v>37.7</v>
      </c>
      <c r="G274" s="39">
        <f>G275</f>
        <v>25.7</v>
      </c>
      <c r="H274" s="23">
        <f t="shared" si="5"/>
        <v>68.16976127320955</v>
      </c>
    </row>
    <row r="275" spans="1:8" ht="47.25">
      <c r="A275" s="36" t="s">
        <v>117</v>
      </c>
      <c r="B275" s="34" t="s">
        <v>34</v>
      </c>
      <c r="C275" s="34" t="s">
        <v>34</v>
      </c>
      <c r="D275" s="38" t="s">
        <v>353</v>
      </c>
      <c r="E275" s="38">
        <v>244</v>
      </c>
      <c r="F275" s="39">
        <v>37.7</v>
      </c>
      <c r="G275" s="39">
        <v>25.7</v>
      </c>
      <c r="H275" s="23">
        <f t="shared" si="5"/>
        <v>68.16976127320955</v>
      </c>
    </row>
    <row r="276" spans="1:8" ht="86.25" customHeight="1">
      <c r="A276" s="36" t="s">
        <v>207</v>
      </c>
      <c r="B276" s="41" t="s">
        <v>34</v>
      </c>
      <c r="C276" s="41" t="s">
        <v>34</v>
      </c>
      <c r="D276" s="38" t="s">
        <v>208</v>
      </c>
      <c r="E276" s="38"/>
      <c r="F276" s="39">
        <f>SUM(F277)</f>
        <v>1546.8</v>
      </c>
      <c r="G276" s="39">
        <f>SUM(G277)</f>
        <v>0</v>
      </c>
      <c r="H276" s="23">
        <f t="shared" si="5"/>
        <v>0</v>
      </c>
    </row>
    <row r="277" spans="1:8" ht="239.25" customHeight="1">
      <c r="A277" s="36" t="s">
        <v>209</v>
      </c>
      <c r="B277" s="41" t="s">
        <v>34</v>
      </c>
      <c r="C277" s="41" t="s">
        <v>34</v>
      </c>
      <c r="D277" s="38" t="s">
        <v>315</v>
      </c>
      <c r="E277" s="38"/>
      <c r="F277" s="39">
        <f>SUM(F278)</f>
        <v>1546.8</v>
      </c>
      <c r="G277" s="39">
        <f>SUM(G278)</f>
        <v>0</v>
      </c>
      <c r="H277" s="23">
        <f t="shared" si="5"/>
        <v>0</v>
      </c>
    </row>
    <row r="278" spans="1:8" ht="47.25">
      <c r="A278" s="36" t="s">
        <v>117</v>
      </c>
      <c r="B278" s="41" t="s">
        <v>34</v>
      </c>
      <c r="C278" s="41" t="s">
        <v>34</v>
      </c>
      <c r="D278" s="38" t="s">
        <v>315</v>
      </c>
      <c r="E278" s="38">
        <v>244</v>
      </c>
      <c r="F278" s="39">
        <v>1546.8</v>
      </c>
      <c r="G278" s="8">
        <v>0</v>
      </c>
      <c r="H278" s="23">
        <f t="shared" si="5"/>
        <v>0</v>
      </c>
    </row>
    <row r="279" spans="1:8" ht="21" customHeight="1">
      <c r="A279" s="36" t="s">
        <v>151</v>
      </c>
      <c r="B279" s="41" t="s">
        <v>34</v>
      </c>
      <c r="C279" s="41" t="s">
        <v>26</v>
      </c>
      <c r="D279" s="38"/>
      <c r="E279" s="38"/>
      <c r="F279" s="39">
        <f>SUM(F280)</f>
        <v>3608</v>
      </c>
      <c r="G279" s="43">
        <f>SUM(G280)</f>
        <v>1673.7999999999997</v>
      </c>
      <c r="H279" s="23">
        <f t="shared" si="5"/>
        <v>46.39135254988913</v>
      </c>
    </row>
    <row r="280" spans="1:8" ht="33" customHeight="1">
      <c r="A280" s="33" t="s">
        <v>134</v>
      </c>
      <c r="B280" s="41" t="s">
        <v>34</v>
      </c>
      <c r="C280" s="41" t="s">
        <v>26</v>
      </c>
      <c r="D280" s="38" t="s">
        <v>159</v>
      </c>
      <c r="E280" s="38"/>
      <c r="F280" s="39">
        <f>SUM(F281,F284)</f>
        <v>3608</v>
      </c>
      <c r="G280" s="43">
        <f>SUM(G281,G284)</f>
        <v>1673.7999999999997</v>
      </c>
      <c r="H280" s="23">
        <f t="shared" si="5"/>
        <v>46.39135254988913</v>
      </c>
    </row>
    <row r="281" spans="1:8" ht="30.75" customHeight="1">
      <c r="A281" s="36" t="s">
        <v>160</v>
      </c>
      <c r="B281" s="41" t="s">
        <v>34</v>
      </c>
      <c r="C281" s="41" t="s">
        <v>26</v>
      </c>
      <c r="D281" s="38" t="s">
        <v>161</v>
      </c>
      <c r="E281" s="38"/>
      <c r="F281" s="39">
        <f>SUM(F282:F283)</f>
        <v>853.1999999999999</v>
      </c>
      <c r="G281" s="43">
        <f>SUM(G282:G283)</f>
        <v>381.29999999999995</v>
      </c>
      <c r="H281" s="23">
        <f t="shared" si="5"/>
        <v>44.69057665260196</v>
      </c>
    </row>
    <row r="282" spans="1:8" ht="29.25" customHeight="1">
      <c r="A282" s="33" t="s">
        <v>162</v>
      </c>
      <c r="B282" s="41" t="s">
        <v>34</v>
      </c>
      <c r="C282" s="41" t="s">
        <v>26</v>
      </c>
      <c r="D282" s="38" t="s">
        <v>161</v>
      </c>
      <c r="E282" s="38">
        <v>121</v>
      </c>
      <c r="F282" s="39">
        <v>655.3</v>
      </c>
      <c r="G282" s="8">
        <v>379.9</v>
      </c>
      <c r="H282" s="23">
        <f t="shared" si="5"/>
        <v>57.97344727605677</v>
      </c>
    </row>
    <row r="283" spans="1:8" ht="33.75" customHeight="1">
      <c r="A283" s="33" t="s">
        <v>163</v>
      </c>
      <c r="B283" s="41" t="s">
        <v>34</v>
      </c>
      <c r="C283" s="41" t="s">
        <v>26</v>
      </c>
      <c r="D283" s="38" t="s">
        <v>161</v>
      </c>
      <c r="E283" s="38">
        <v>129</v>
      </c>
      <c r="F283" s="39">
        <v>197.9</v>
      </c>
      <c r="G283" s="20">
        <v>1.4</v>
      </c>
      <c r="H283" s="23">
        <f t="shared" si="5"/>
        <v>0.7074279939363314</v>
      </c>
    </row>
    <row r="284" spans="1:8" ht="94.5" customHeight="1">
      <c r="A284" s="36" t="s">
        <v>54</v>
      </c>
      <c r="B284" s="41" t="s">
        <v>34</v>
      </c>
      <c r="C284" s="41" t="s">
        <v>26</v>
      </c>
      <c r="D284" s="38" t="s">
        <v>211</v>
      </c>
      <c r="E284" s="38"/>
      <c r="F284" s="39">
        <f>SUM(F285:F290)</f>
        <v>2754.8</v>
      </c>
      <c r="G284" s="39">
        <f>SUM(G285:G290)</f>
        <v>1292.4999999999998</v>
      </c>
      <c r="H284" s="23">
        <f>G284/F284*100</f>
        <v>46.91810657760998</v>
      </c>
    </row>
    <row r="285" spans="1:8" ht="15.75" customHeight="1">
      <c r="A285" s="33" t="s">
        <v>170</v>
      </c>
      <c r="B285" s="41" t="s">
        <v>34</v>
      </c>
      <c r="C285" s="41" t="s">
        <v>26</v>
      </c>
      <c r="D285" s="38" t="s">
        <v>211</v>
      </c>
      <c r="E285" s="38">
        <v>111</v>
      </c>
      <c r="F285" s="39">
        <v>1383</v>
      </c>
      <c r="G285" s="8">
        <v>671.4</v>
      </c>
      <c r="H285" s="23">
        <f>G285/F285*100</f>
        <v>48.546637744034705</v>
      </c>
    </row>
    <row r="286" spans="1:8" s="16" customFormat="1" ht="63">
      <c r="A286" s="33" t="s">
        <v>171</v>
      </c>
      <c r="B286" s="41" t="s">
        <v>34</v>
      </c>
      <c r="C286" s="41" t="s">
        <v>26</v>
      </c>
      <c r="D286" s="38" t="s">
        <v>211</v>
      </c>
      <c r="E286" s="38">
        <v>119</v>
      </c>
      <c r="F286" s="39">
        <v>417.7</v>
      </c>
      <c r="G286" s="20">
        <v>8.5</v>
      </c>
      <c r="H286" s="23">
        <f aca="true" t="shared" si="6" ref="H286:H365">G286/F286*100</f>
        <v>2.0349533157768733</v>
      </c>
    </row>
    <row r="287" spans="1:8" ht="47.25">
      <c r="A287" s="36" t="s">
        <v>16</v>
      </c>
      <c r="B287" s="41" t="s">
        <v>34</v>
      </c>
      <c r="C287" s="41" t="s">
        <v>26</v>
      </c>
      <c r="D287" s="38" t="s">
        <v>211</v>
      </c>
      <c r="E287" s="38">
        <v>242</v>
      </c>
      <c r="F287" s="39">
        <v>102</v>
      </c>
      <c r="G287" s="28">
        <v>78</v>
      </c>
      <c r="H287" s="23">
        <f t="shared" si="6"/>
        <v>76.47058823529412</v>
      </c>
    </row>
    <row r="288" spans="1:8" ht="47.25">
      <c r="A288" s="36" t="s">
        <v>117</v>
      </c>
      <c r="B288" s="41" t="s">
        <v>34</v>
      </c>
      <c r="C288" s="41" t="s">
        <v>26</v>
      </c>
      <c r="D288" s="38" t="s">
        <v>211</v>
      </c>
      <c r="E288" s="38">
        <v>244</v>
      </c>
      <c r="F288" s="39">
        <v>842.1</v>
      </c>
      <c r="G288" s="8">
        <v>529.4</v>
      </c>
      <c r="H288" s="23">
        <f t="shared" si="6"/>
        <v>62.866642916518224</v>
      </c>
    </row>
    <row r="289" spans="1:8" ht="31.5">
      <c r="A289" s="36" t="s">
        <v>121</v>
      </c>
      <c r="B289" s="41" t="s">
        <v>34</v>
      </c>
      <c r="C289" s="41" t="s">
        <v>26</v>
      </c>
      <c r="D289" s="38" t="s">
        <v>211</v>
      </c>
      <c r="E289" s="38">
        <v>852</v>
      </c>
      <c r="F289" s="39">
        <v>6</v>
      </c>
      <c r="G289" s="8">
        <v>3.6</v>
      </c>
      <c r="H289" s="23">
        <f t="shared" si="6"/>
        <v>60</v>
      </c>
    </row>
    <row r="290" spans="1:8" ht="15.75">
      <c r="A290" s="36" t="s">
        <v>246</v>
      </c>
      <c r="B290" s="41" t="s">
        <v>34</v>
      </c>
      <c r="C290" s="41" t="s">
        <v>26</v>
      </c>
      <c r="D290" s="38" t="s">
        <v>211</v>
      </c>
      <c r="E290" s="38">
        <v>853</v>
      </c>
      <c r="F290" s="39">
        <v>4</v>
      </c>
      <c r="G290" s="8">
        <v>1.6</v>
      </c>
      <c r="H290" s="23">
        <f t="shared" si="6"/>
        <v>40</v>
      </c>
    </row>
    <row r="291" spans="1:8" ht="15.75">
      <c r="A291" s="36" t="s">
        <v>46</v>
      </c>
      <c r="B291" s="34" t="s">
        <v>47</v>
      </c>
      <c r="C291" s="34"/>
      <c r="D291" s="38"/>
      <c r="E291" s="38"/>
      <c r="F291" s="39">
        <f>SUM(F292,F331)</f>
        <v>22838.399999999998</v>
      </c>
      <c r="G291" s="39">
        <f>SUM(G292,G331)</f>
        <v>8924.6</v>
      </c>
      <c r="H291" s="23">
        <f t="shared" si="6"/>
        <v>39.07716827798796</v>
      </c>
    </row>
    <row r="292" spans="1:8" ht="15.75" customHeight="1">
      <c r="A292" s="36" t="s">
        <v>48</v>
      </c>
      <c r="B292" s="34" t="s">
        <v>47</v>
      </c>
      <c r="C292" s="34" t="s">
        <v>8</v>
      </c>
      <c r="D292" s="38"/>
      <c r="E292" s="38"/>
      <c r="F292" s="39">
        <f>SUM(F293,F326,F323)</f>
        <v>20636.6</v>
      </c>
      <c r="G292" s="39">
        <f>SUM(G293,G326,G323)</f>
        <v>8131.000000000001</v>
      </c>
      <c r="H292" s="23">
        <f t="shared" si="6"/>
        <v>39.40087029840188</v>
      </c>
    </row>
    <row r="293" spans="1:8" ht="31.5" customHeight="1">
      <c r="A293" s="33" t="s">
        <v>134</v>
      </c>
      <c r="B293" s="34" t="s">
        <v>47</v>
      </c>
      <c r="C293" s="34" t="s">
        <v>8</v>
      </c>
      <c r="D293" s="34" t="s">
        <v>159</v>
      </c>
      <c r="E293" s="38"/>
      <c r="F293" s="39">
        <f>SUM(F294,F304,F311,F315,F318,F320)</f>
        <v>20376.399999999998</v>
      </c>
      <c r="G293" s="39">
        <f>SUM(G294,G304,G311,G315,G318,G320)</f>
        <v>8088.300000000001</v>
      </c>
      <c r="H293" s="23">
        <f t="shared" si="6"/>
        <v>39.69445044266898</v>
      </c>
    </row>
    <row r="294" spans="1:8" ht="31.5">
      <c r="A294" s="36" t="s">
        <v>49</v>
      </c>
      <c r="B294" s="34" t="s">
        <v>47</v>
      </c>
      <c r="C294" s="34" t="s">
        <v>8</v>
      </c>
      <c r="D294" s="38" t="s">
        <v>212</v>
      </c>
      <c r="E294" s="38"/>
      <c r="F294" s="39">
        <f>SUM(F295:F303)</f>
        <v>11899.099999999999</v>
      </c>
      <c r="G294" s="39">
        <f>SUM(G295:G303)</f>
        <v>5616.1</v>
      </c>
      <c r="H294" s="23">
        <f t="shared" si="6"/>
        <v>47.197687220041864</v>
      </c>
    </row>
    <row r="295" spans="1:8" ht="15.75">
      <c r="A295" s="33" t="s">
        <v>364</v>
      </c>
      <c r="B295" s="34" t="s">
        <v>47</v>
      </c>
      <c r="C295" s="34" t="s">
        <v>8</v>
      </c>
      <c r="D295" s="38" t="s">
        <v>212</v>
      </c>
      <c r="E295" s="38">
        <v>111</v>
      </c>
      <c r="F295" s="39">
        <v>4000</v>
      </c>
      <c r="G295" s="8">
        <v>1942.3</v>
      </c>
      <c r="H295" s="23">
        <f t="shared" si="6"/>
        <v>48.5575</v>
      </c>
    </row>
    <row r="296" spans="1:8" ht="47.25">
      <c r="A296" s="33" t="s">
        <v>365</v>
      </c>
      <c r="B296" s="34" t="s">
        <v>47</v>
      </c>
      <c r="C296" s="34" t="s">
        <v>8</v>
      </c>
      <c r="D296" s="38" t="s">
        <v>212</v>
      </c>
      <c r="E296" s="38">
        <v>112</v>
      </c>
      <c r="F296" s="39">
        <v>18.6</v>
      </c>
      <c r="G296" s="50">
        <v>17.1</v>
      </c>
      <c r="H296" s="23">
        <f t="shared" si="6"/>
        <v>91.93548387096774</v>
      </c>
    </row>
    <row r="297" spans="1:8" ht="63">
      <c r="A297" s="33" t="s">
        <v>171</v>
      </c>
      <c r="B297" s="34" t="s">
        <v>47</v>
      </c>
      <c r="C297" s="34" t="s">
        <v>8</v>
      </c>
      <c r="D297" s="38" t="s">
        <v>212</v>
      </c>
      <c r="E297" s="38">
        <v>119</v>
      </c>
      <c r="F297" s="39">
        <v>1288.2</v>
      </c>
      <c r="G297" s="28">
        <v>2.4</v>
      </c>
      <c r="H297" s="23">
        <f t="shared" si="6"/>
        <v>0.1863064741499767</v>
      </c>
    </row>
    <row r="298" spans="1:8" ht="47.25">
      <c r="A298" s="36" t="s">
        <v>16</v>
      </c>
      <c r="B298" s="34" t="s">
        <v>47</v>
      </c>
      <c r="C298" s="34" t="s">
        <v>8</v>
      </c>
      <c r="D298" s="38" t="s">
        <v>212</v>
      </c>
      <c r="E298" s="38">
        <v>242</v>
      </c>
      <c r="F298" s="39">
        <f>16-13.5</f>
        <v>2.5</v>
      </c>
      <c r="G298" s="8">
        <v>0</v>
      </c>
      <c r="H298" s="23">
        <f t="shared" si="6"/>
        <v>0</v>
      </c>
    </row>
    <row r="299" spans="1:8" ht="47.25" customHeight="1">
      <c r="A299" s="36" t="s">
        <v>117</v>
      </c>
      <c r="B299" s="34" t="s">
        <v>47</v>
      </c>
      <c r="C299" s="34" t="s">
        <v>8</v>
      </c>
      <c r="D299" s="38" t="s">
        <v>212</v>
      </c>
      <c r="E299" s="38">
        <v>244</v>
      </c>
      <c r="F299" s="39">
        <v>669.9</v>
      </c>
      <c r="G299" s="8">
        <v>232.6</v>
      </c>
      <c r="H299" s="23">
        <f t="shared" si="6"/>
        <v>34.721600238841624</v>
      </c>
    </row>
    <row r="300" spans="1:8" s="30" customFormat="1" ht="81.75" customHeight="1">
      <c r="A300" s="36" t="s">
        <v>120</v>
      </c>
      <c r="B300" s="34" t="s">
        <v>47</v>
      </c>
      <c r="C300" s="34" t="s">
        <v>8</v>
      </c>
      <c r="D300" s="38" t="s">
        <v>212</v>
      </c>
      <c r="E300" s="38">
        <v>611</v>
      </c>
      <c r="F300" s="39">
        <v>5835.9</v>
      </c>
      <c r="G300" s="53">
        <v>3338.8</v>
      </c>
      <c r="H300" s="23">
        <f t="shared" si="6"/>
        <v>57.2113984132696</v>
      </c>
    </row>
    <row r="301" spans="1:8" s="30" customFormat="1" ht="32.25" customHeight="1">
      <c r="A301" s="36" t="s">
        <v>50</v>
      </c>
      <c r="B301" s="34" t="s">
        <v>47</v>
      </c>
      <c r="C301" s="34" t="s">
        <v>8</v>
      </c>
      <c r="D301" s="38" t="s">
        <v>212</v>
      </c>
      <c r="E301" s="38">
        <v>612</v>
      </c>
      <c r="F301" s="39">
        <v>81.2</v>
      </c>
      <c r="G301" s="32">
        <v>81.2</v>
      </c>
      <c r="H301" s="23">
        <f t="shared" si="6"/>
        <v>100</v>
      </c>
    </row>
    <row r="302" spans="1:8" ht="30.75" customHeight="1">
      <c r="A302" s="36" t="s">
        <v>121</v>
      </c>
      <c r="B302" s="34" t="s">
        <v>47</v>
      </c>
      <c r="C302" s="34" t="s">
        <v>8</v>
      </c>
      <c r="D302" s="38" t="s">
        <v>212</v>
      </c>
      <c r="E302" s="38">
        <v>852</v>
      </c>
      <c r="F302" s="39">
        <v>0.5</v>
      </c>
      <c r="G302" s="8">
        <v>0.5</v>
      </c>
      <c r="H302" s="23">
        <f t="shared" si="6"/>
        <v>100</v>
      </c>
    </row>
    <row r="303" spans="1:8" ht="16.5" customHeight="1">
      <c r="A303" s="36" t="s">
        <v>246</v>
      </c>
      <c r="B303" s="34" t="s">
        <v>47</v>
      </c>
      <c r="C303" s="34" t="s">
        <v>8</v>
      </c>
      <c r="D303" s="38" t="s">
        <v>212</v>
      </c>
      <c r="E303" s="38">
        <v>853</v>
      </c>
      <c r="F303" s="39">
        <v>2.3</v>
      </c>
      <c r="G303" s="8">
        <v>1.2</v>
      </c>
      <c r="H303" s="23">
        <f t="shared" si="6"/>
        <v>52.17391304347826</v>
      </c>
    </row>
    <row r="304" spans="1:8" ht="16.5" customHeight="1">
      <c r="A304" s="36" t="s">
        <v>51</v>
      </c>
      <c r="B304" s="34" t="s">
        <v>47</v>
      </c>
      <c r="C304" s="34" t="s">
        <v>8</v>
      </c>
      <c r="D304" s="38" t="s">
        <v>213</v>
      </c>
      <c r="E304" s="38"/>
      <c r="F304" s="39">
        <f>SUM(F305:F310)</f>
        <v>5092.700000000001</v>
      </c>
      <c r="G304" s="39">
        <f>SUM(G305:G310)</f>
        <v>2279.7000000000003</v>
      </c>
      <c r="H304" s="23">
        <f t="shared" si="6"/>
        <v>44.7640740668015</v>
      </c>
    </row>
    <row r="305" spans="1:8" ht="15" customHeight="1">
      <c r="A305" s="33" t="s">
        <v>364</v>
      </c>
      <c r="B305" s="34" t="s">
        <v>47</v>
      </c>
      <c r="C305" s="34" t="s">
        <v>8</v>
      </c>
      <c r="D305" s="38" t="s">
        <v>213</v>
      </c>
      <c r="E305" s="38">
        <v>111</v>
      </c>
      <c r="F305" s="39">
        <v>3500</v>
      </c>
      <c r="G305" s="8">
        <v>2132.8</v>
      </c>
      <c r="H305" s="23">
        <f t="shared" si="6"/>
        <v>60.93714285714287</v>
      </c>
    </row>
    <row r="306" spans="1:8" ht="48.75" customHeight="1">
      <c r="A306" s="33" t="s">
        <v>171</v>
      </c>
      <c r="B306" s="34" t="s">
        <v>47</v>
      </c>
      <c r="C306" s="34" t="s">
        <v>8</v>
      </c>
      <c r="D306" s="38" t="s">
        <v>213</v>
      </c>
      <c r="E306" s="38">
        <v>119</v>
      </c>
      <c r="F306" s="39">
        <v>1351.6</v>
      </c>
      <c r="G306" s="8">
        <v>5</v>
      </c>
      <c r="H306" s="23">
        <f t="shared" si="6"/>
        <v>0.36993193252441553</v>
      </c>
    </row>
    <row r="307" spans="1:8" ht="47.25" customHeight="1">
      <c r="A307" s="36" t="s">
        <v>16</v>
      </c>
      <c r="B307" s="34" t="s">
        <v>47</v>
      </c>
      <c r="C307" s="34" t="s">
        <v>8</v>
      </c>
      <c r="D307" s="38" t="s">
        <v>213</v>
      </c>
      <c r="E307" s="38">
        <v>242</v>
      </c>
      <c r="F307" s="39">
        <v>125.2</v>
      </c>
      <c r="G307" s="8">
        <v>59.5</v>
      </c>
      <c r="H307" s="23">
        <f t="shared" si="6"/>
        <v>47.52396166134185</v>
      </c>
    </row>
    <row r="308" spans="1:8" ht="54" customHeight="1">
      <c r="A308" s="36" t="s">
        <v>117</v>
      </c>
      <c r="B308" s="34" t="s">
        <v>47</v>
      </c>
      <c r="C308" s="34" t="s">
        <v>8</v>
      </c>
      <c r="D308" s="38" t="s">
        <v>213</v>
      </c>
      <c r="E308" s="38">
        <v>244</v>
      </c>
      <c r="F308" s="39">
        <v>73.3</v>
      </c>
      <c r="G308" s="28">
        <v>39.8</v>
      </c>
      <c r="H308" s="23">
        <f t="shared" si="6"/>
        <v>54.297407912687575</v>
      </c>
    </row>
    <row r="309" spans="1:8" ht="32.25" customHeight="1">
      <c r="A309" s="36" t="s">
        <v>121</v>
      </c>
      <c r="B309" s="34" t="s">
        <v>47</v>
      </c>
      <c r="C309" s="34" t="s">
        <v>8</v>
      </c>
      <c r="D309" s="38" t="s">
        <v>213</v>
      </c>
      <c r="E309" s="38">
        <v>852</v>
      </c>
      <c r="F309" s="39">
        <v>1.5</v>
      </c>
      <c r="G309" s="28">
        <v>1.5</v>
      </c>
      <c r="H309" s="23">
        <f t="shared" si="6"/>
        <v>100</v>
      </c>
    </row>
    <row r="310" spans="1:8" ht="18.75" customHeight="1">
      <c r="A310" s="36" t="s">
        <v>246</v>
      </c>
      <c r="B310" s="34" t="s">
        <v>47</v>
      </c>
      <c r="C310" s="34" t="s">
        <v>8</v>
      </c>
      <c r="D310" s="38" t="s">
        <v>213</v>
      </c>
      <c r="E310" s="38">
        <v>853</v>
      </c>
      <c r="F310" s="39">
        <v>41.1</v>
      </c>
      <c r="G310" s="46">
        <v>41.1</v>
      </c>
      <c r="H310" s="23">
        <f t="shared" si="6"/>
        <v>100</v>
      </c>
    </row>
    <row r="311" spans="1:8" ht="64.5" customHeight="1">
      <c r="A311" s="36" t="s">
        <v>359</v>
      </c>
      <c r="B311" s="34" t="s">
        <v>47</v>
      </c>
      <c r="C311" s="34" t="s">
        <v>8</v>
      </c>
      <c r="D311" s="38" t="s">
        <v>355</v>
      </c>
      <c r="E311" s="38"/>
      <c r="F311" s="39">
        <f>SUM(F312:F314)</f>
        <v>100</v>
      </c>
      <c r="G311" s="39">
        <f>SUM(G312:G314)</f>
        <v>0</v>
      </c>
      <c r="H311" s="23">
        <f t="shared" si="6"/>
        <v>0</v>
      </c>
    </row>
    <row r="312" spans="1:8" ht="20.25" customHeight="1">
      <c r="A312" s="33" t="s">
        <v>364</v>
      </c>
      <c r="B312" s="34" t="s">
        <v>47</v>
      </c>
      <c r="C312" s="34" t="s">
        <v>8</v>
      </c>
      <c r="D312" s="38" t="s">
        <v>355</v>
      </c>
      <c r="E312" s="38">
        <v>111</v>
      </c>
      <c r="F312" s="39">
        <v>16</v>
      </c>
      <c r="G312" s="32"/>
      <c r="H312" s="23">
        <f t="shared" si="6"/>
        <v>0</v>
      </c>
    </row>
    <row r="313" spans="1:8" ht="53.25" customHeight="1">
      <c r="A313" s="33" t="s">
        <v>171</v>
      </c>
      <c r="B313" s="34" t="s">
        <v>47</v>
      </c>
      <c r="C313" s="34" t="s">
        <v>8</v>
      </c>
      <c r="D313" s="38" t="s">
        <v>355</v>
      </c>
      <c r="E313" s="38">
        <v>119</v>
      </c>
      <c r="F313" s="39">
        <v>4</v>
      </c>
      <c r="G313" s="32"/>
      <c r="H313" s="23">
        <f t="shared" si="6"/>
        <v>0</v>
      </c>
    </row>
    <row r="314" spans="1:8" ht="46.5" customHeight="1">
      <c r="A314" s="36" t="s">
        <v>117</v>
      </c>
      <c r="B314" s="34" t="s">
        <v>47</v>
      </c>
      <c r="C314" s="34" t="s">
        <v>8</v>
      </c>
      <c r="D314" s="38" t="s">
        <v>355</v>
      </c>
      <c r="E314" s="38">
        <v>244</v>
      </c>
      <c r="F314" s="39">
        <v>80</v>
      </c>
      <c r="G314" s="32"/>
      <c r="H314" s="23">
        <f t="shared" si="6"/>
        <v>0</v>
      </c>
    </row>
    <row r="315" spans="1:8" ht="47.25" customHeight="1">
      <c r="A315" s="36" t="s">
        <v>359</v>
      </c>
      <c r="B315" s="34" t="s">
        <v>47</v>
      </c>
      <c r="C315" s="34" t="s">
        <v>8</v>
      </c>
      <c r="D315" s="38" t="s">
        <v>356</v>
      </c>
      <c r="E315" s="38"/>
      <c r="F315" s="39">
        <f>SUM(F316:F317)</f>
        <v>50</v>
      </c>
      <c r="G315" s="39">
        <f>SUM(G316:G317)</f>
        <v>0</v>
      </c>
      <c r="H315" s="23">
        <f t="shared" si="6"/>
        <v>0</v>
      </c>
    </row>
    <row r="316" spans="1:8" ht="18.75" customHeight="1">
      <c r="A316" s="33" t="s">
        <v>364</v>
      </c>
      <c r="B316" s="34" t="s">
        <v>47</v>
      </c>
      <c r="C316" s="34" t="s">
        <v>8</v>
      </c>
      <c r="D316" s="38" t="s">
        <v>356</v>
      </c>
      <c r="E316" s="38">
        <v>111</v>
      </c>
      <c r="F316" s="39">
        <v>38.4</v>
      </c>
      <c r="G316" s="32"/>
      <c r="H316" s="23">
        <f t="shared" si="6"/>
        <v>0</v>
      </c>
    </row>
    <row r="317" spans="1:8" ht="52.5" customHeight="1">
      <c r="A317" s="33" t="s">
        <v>171</v>
      </c>
      <c r="B317" s="34" t="s">
        <v>47</v>
      </c>
      <c r="C317" s="34" t="s">
        <v>8</v>
      </c>
      <c r="D317" s="38" t="s">
        <v>356</v>
      </c>
      <c r="E317" s="38">
        <v>119</v>
      </c>
      <c r="F317" s="39">
        <v>11.6</v>
      </c>
      <c r="G317" s="32"/>
      <c r="H317" s="23">
        <f t="shared" si="6"/>
        <v>0</v>
      </c>
    </row>
    <row r="318" spans="1:8" ht="65.25" customHeight="1">
      <c r="A318" s="36" t="s">
        <v>358</v>
      </c>
      <c r="B318" s="34" t="s">
        <v>47</v>
      </c>
      <c r="C318" s="34" t="s">
        <v>8</v>
      </c>
      <c r="D318" s="38" t="s">
        <v>357</v>
      </c>
      <c r="E318" s="38"/>
      <c r="F318" s="39">
        <f>SUM(F319)</f>
        <v>2750</v>
      </c>
      <c r="G318" s="39">
        <f>SUM(G319)</f>
        <v>0</v>
      </c>
      <c r="H318" s="23">
        <f t="shared" si="6"/>
        <v>0</v>
      </c>
    </row>
    <row r="319" spans="1:8" ht="47.25" customHeight="1">
      <c r="A319" s="36" t="s">
        <v>117</v>
      </c>
      <c r="B319" s="34" t="s">
        <v>47</v>
      </c>
      <c r="C319" s="34" t="s">
        <v>8</v>
      </c>
      <c r="D319" s="38" t="s">
        <v>357</v>
      </c>
      <c r="E319" s="38">
        <v>244</v>
      </c>
      <c r="F319" s="39">
        <v>2750</v>
      </c>
      <c r="G319" s="32"/>
      <c r="H319" s="23">
        <f t="shared" si="6"/>
        <v>0</v>
      </c>
    </row>
    <row r="320" spans="1:8" ht="237" customHeight="1">
      <c r="A320" s="36" t="s">
        <v>136</v>
      </c>
      <c r="B320" s="34" t="s">
        <v>47</v>
      </c>
      <c r="C320" s="34" t="s">
        <v>8</v>
      </c>
      <c r="D320" s="38" t="s">
        <v>201</v>
      </c>
      <c r="E320" s="38"/>
      <c r="F320" s="39">
        <f>SUM(F321:F322)</f>
        <v>484.6</v>
      </c>
      <c r="G320" s="39">
        <f>SUM(G321:G322)</f>
        <v>192.5</v>
      </c>
      <c r="H320" s="23">
        <f t="shared" si="6"/>
        <v>39.723483285183654</v>
      </c>
    </row>
    <row r="321" spans="1:8" ht="47.25" customHeight="1">
      <c r="A321" s="36" t="s">
        <v>117</v>
      </c>
      <c r="B321" s="34" t="s">
        <v>47</v>
      </c>
      <c r="C321" s="34" t="s">
        <v>8</v>
      </c>
      <c r="D321" s="38" t="s">
        <v>201</v>
      </c>
      <c r="E321" s="38">
        <v>244</v>
      </c>
      <c r="F321" s="39">
        <v>292.1</v>
      </c>
      <c r="G321" s="32"/>
      <c r="H321" s="23">
        <f t="shared" si="6"/>
        <v>0</v>
      </c>
    </row>
    <row r="322" spans="1:8" ht="62.25" customHeight="1">
      <c r="A322" s="36" t="s">
        <v>120</v>
      </c>
      <c r="B322" s="34" t="s">
        <v>47</v>
      </c>
      <c r="C322" s="34" t="s">
        <v>8</v>
      </c>
      <c r="D322" s="38" t="s">
        <v>201</v>
      </c>
      <c r="E322" s="38">
        <v>611</v>
      </c>
      <c r="F322" s="39">
        <v>192.5</v>
      </c>
      <c r="G322" s="32">
        <v>192.5</v>
      </c>
      <c r="H322" s="23">
        <f t="shared" si="6"/>
        <v>100</v>
      </c>
    </row>
    <row r="323" spans="1:8" ht="52.5" customHeight="1">
      <c r="A323" s="36" t="s">
        <v>318</v>
      </c>
      <c r="B323" s="34" t="s">
        <v>47</v>
      </c>
      <c r="C323" s="34" t="s">
        <v>8</v>
      </c>
      <c r="D323" s="48" t="s">
        <v>317</v>
      </c>
      <c r="E323" s="38"/>
      <c r="F323" s="39">
        <f>F324+F325</f>
        <v>110.19999999999999</v>
      </c>
      <c r="G323" s="39">
        <f>G324+G325</f>
        <v>0</v>
      </c>
      <c r="H323" s="23">
        <f t="shared" si="6"/>
        <v>0</v>
      </c>
    </row>
    <row r="324" spans="1:8" ht="52.5" customHeight="1">
      <c r="A324" s="36" t="s">
        <v>16</v>
      </c>
      <c r="B324" s="34" t="s">
        <v>47</v>
      </c>
      <c r="C324" s="34" t="s">
        <v>8</v>
      </c>
      <c r="D324" s="48" t="s">
        <v>317</v>
      </c>
      <c r="E324" s="38">
        <v>242</v>
      </c>
      <c r="F324" s="39">
        <v>96.6</v>
      </c>
      <c r="G324" s="39"/>
      <c r="H324" s="23">
        <f t="shared" si="6"/>
        <v>0</v>
      </c>
    </row>
    <row r="325" spans="1:8" ht="47.25">
      <c r="A325" s="36" t="s">
        <v>117</v>
      </c>
      <c r="B325" s="34" t="s">
        <v>47</v>
      </c>
      <c r="C325" s="34" t="s">
        <v>8</v>
      </c>
      <c r="D325" s="48" t="s">
        <v>316</v>
      </c>
      <c r="E325" s="38">
        <v>244</v>
      </c>
      <c r="F325" s="39">
        <v>13.6</v>
      </c>
      <c r="G325" s="20">
        <v>0</v>
      </c>
      <c r="H325" s="23">
        <f t="shared" si="6"/>
        <v>0</v>
      </c>
    </row>
    <row r="326" spans="1:8" ht="47.25">
      <c r="A326" s="36" t="s">
        <v>185</v>
      </c>
      <c r="B326" s="34" t="s">
        <v>47</v>
      </c>
      <c r="C326" s="34" t="s">
        <v>8</v>
      </c>
      <c r="D326" s="38" t="s">
        <v>186</v>
      </c>
      <c r="E326" s="38"/>
      <c r="F326" s="39">
        <f>SUM(F327)</f>
        <v>150</v>
      </c>
      <c r="G326" s="39">
        <f>SUM(G327)</f>
        <v>42.7</v>
      </c>
      <c r="H326" s="23">
        <f t="shared" si="6"/>
        <v>28.46666666666667</v>
      </c>
    </row>
    <row r="327" spans="1:8" ht="31.5">
      <c r="A327" s="36" t="s">
        <v>127</v>
      </c>
      <c r="B327" s="34" t="s">
        <v>47</v>
      </c>
      <c r="C327" s="34" t="s">
        <v>8</v>
      </c>
      <c r="D327" s="38" t="s">
        <v>214</v>
      </c>
      <c r="E327" s="38"/>
      <c r="F327" s="39">
        <f>SUM(F328)</f>
        <v>150</v>
      </c>
      <c r="G327" s="39">
        <f>SUM(G328)</f>
        <v>42.7</v>
      </c>
      <c r="H327" s="23">
        <f t="shared" si="6"/>
        <v>28.46666666666667</v>
      </c>
    </row>
    <row r="328" spans="1:8" ht="33.75" customHeight="1">
      <c r="A328" s="36" t="s">
        <v>215</v>
      </c>
      <c r="B328" s="34" t="s">
        <v>47</v>
      </c>
      <c r="C328" s="34" t="s">
        <v>8</v>
      </c>
      <c r="D328" s="38" t="s">
        <v>216</v>
      </c>
      <c r="E328" s="38"/>
      <c r="F328" s="39">
        <f>SUM(F329:F330)</f>
        <v>150</v>
      </c>
      <c r="G328" s="39">
        <f>SUM(G329:G330)</f>
        <v>42.7</v>
      </c>
      <c r="H328" s="23">
        <f t="shared" si="6"/>
        <v>28.46666666666667</v>
      </c>
    </row>
    <row r="329" spans="1:8" ht="47.25">
      <c r="A329" s="36" t="s">
        <v>125</v>
      </c>
      <c r="B329" s="34" t="s">
        <v>47</v>
      </c>
      <c r="C329" s="34" t="s">
        <v>8</v>
      </c>
      <c r="D329" s="38" t="s">
        <v>216</v>
      </c>
      <c r="E329" s="38">
        <v>321</v>
      </c>
      <c r="F329" s="39">
        <v>100</v>
      </c>
      <c r="G329" s="20">
        <v>42.7</v>
      </c>
      <c r="H329" s="23">
        <f t="shared" si="6"/>
        <v>42.7</v>
      </c>
    </row>
    <row r="330" spans="1:8" ht="78.75">
      <c r="A330" s="36" t="s">
        <v>120</v>
      </c>
      <c r="B330" s="34" t="s">
        <v>47</v>
      </c>
      <c r="C330" s="34" t="s">
        <v>8</v>
      </c>
      <c r="D330" s="38" t="s">
        <v>216</v>
      </c>
      <c r="E330" s="38">
        <v>611</v>
      </c>
      <c r="F330" s="39">
        <v>50</v>
      </c>
      <c r="G330" s="29">
        <v>0</v>
      </c>
      <c r="H330" s="23">
        <f t="shared" si="6"/>
        <v>0</v>
      </c>
    </row>
    <row r="331" spans="1:8" ht="31.5" customHeight="1">
      <c r="A331" s="36" t="s">
        <v>53</v>
      </c>
      <c r="B331" s="34" t="s">
        <v>47</v>
      </c>
      <c r="C331" s="34" t="s">
        <v>15</v>
      </c>
      <c r="D331" s="38"/>
      <c r="E331" s="38"/>
      <c r="F331" s="39">
        <f>SUM(F332)</f>
        <v>2201.8</v>
      </c>
      <c r="G331" s="39">
        <f>SUM(G332)</f>
        <v>793.6</v>
      </c>
      <c r="H331" s="23">
        <f t="shared" si="6"/>
        <v>36.043237351258064</v>
      </c>
    </row>
    <row r="332" spans="1:8" ht="31.5">
      <c r="A332" s="33" t="s">
        <v>134</v>
      </c>
      <c r="B332" s="34" t="s">
        <v>47</v>
      </c>
      <c r="C332" s="34" t="s">
        <v>15</v>
      </c>
      <c r="D332" s="38" t="s">
        <v>159</v>
      </c>
      <c r="E332" s="38"/>
      <c r="F332" s="39">
        <f>SUM(F333,F336)</f>
        <v>2201.8</v>
      </c>
      <c r="G332" s="39">
        <f>SUM(G333,G336)</f>
        <v>793.6</v>
      </c>
      <c r="H332" s="23">
        <f t="shared" si="6"/>
        <v>36.043237351258064</v>
      </c>
    </row>
    <row r="333" spans="1:8" ht="30" customHeight="1">
      <c r="A333" s="36" t="s">
        <v>160</v>
      </c>
      <c r="B333" s="34" t="s">
        <v>47</v>
      </c>
      <c r="C333" s="34" t="s">
        <v>15</v>
      </c>
      <c r="D333" s="38" t="s">
        <v>161</v>
      </c>
      <c r="E333" s="38"/>
      <c r="F333" s="39">
        <f>SUM(F334:F335)</f>
        <v>899.3</v>
      </c>
      <c r="G333" s="39">
        <f>SUM(G334:G335)</f>
        <v>296.5</v>
      </c>
      <c r="H333" s="23">
        <f t="shared" si="6"/>
        <v>32.97008784610252</v>
      </c>
    </row>
    <row r="334" spans="1:8" ht="31.5">
      <c r="A334" s="33" t="s">
        <v>162</v>
      </c>
      <c r="B334" s="34" t="s">
        <v>47</v>
      </c>
      <c r="C334" s="34" t="s">
        <v>15</v>
      </c>
      <c r="D334" s="38" t="s">
        <v>161</v>
      </c>
      <c r="E334" s="38">
        <v>121</v>
      </c>
      <c r="F334" s="39">
        <v>690</v>
      </c>
      <c r="G334" s="8">
        <v>296.5</v>
      </c>
      <c r="H334" s="23">
        <f t="shared" si="6"/>
        <v>42.971014492753625</v>
      </c>
    </row>
    <row r="335" spans="1:8" ht="63">
      <c r="A335" s="33" t="s">
        <v>163</v>
      </c>
      <c r="B335" s="34" t="s">
        <v>47</v>
      </c>
      <c r="C335" s="34" t="s">
        <v>15</v>
      </c>
      <c r="D335" s="38" t="s">
        <v>161</v>
      </c>
      <c r="E335" s="38">
        <v>129</v>
      </c>
      <c r="F335" s="39">
        <v>209.3</v>
      </c>
      <c r="G335" s="8">
        <v>0</v>
      </c>
      <c r="H335" s="23">
        <f t="shared" si="6"/>
        <v>0</v>
      </c>
    </row>
    <row r="336" spans="1:8" ht="48.75" customHeight="1">
      <c r="A336" s="36" t="s">
        <v>54</v>
      </c>
      <c r="B336" s="34" t="s">
        <v>47</v>
      </c>
      <c r="C336" s="34" t="s">
        <v>15</v>
      </c>
      <c r="D336" s="38" t="s">
        <v>211</v>
      </c>
      <c r="E336" s="38"/>
      <c r="F336" s="39">
        <f>SUM(F337:F341)</f>
        <v>1302.5</v>
      </c>
      <c r="G336" s="39">
        <f>SUM(G337:G341)</f>
        <v>497.1</v>
      </c>
      <c r="H336" s="23">
        <f t="shared" si="6"/>
        <v>38.16506717850288</v>
      </c>
    </row>
    <row r="337" spans="1:8" ht="18" customHeight="1">
      <c r="A337" s="33" t="s">
        <v>364</v>
      </c>
      <c r="B337" s="34" t="s">
        <v>47</v>
      </c>
      <c r="C337" s="34" t="s">
        <v>15</v>
      </c>
      <c r="D337" s="38" t="s">
        <v>211</v>
      </c>
      <c r="E337" s="38">
        <v>111</v>
      </c>
      <c r="F337" s="39">
        <v>940</v>
      </c>
      <c r="G337" s="20">
        <v>449.2</v>
      </c>
      <c r="H337" s="23">
        <f t="shared" si="6"/>
        <v>47.78723404255319</v>
      </c>
    </row>
    <row r="338" spans="1:8" ht="63">
      <c r="A338" s="33" t="s">
        <v>366</v>
      </c>
      <c r="B338" s="34" t="s">
        <v>47</v>
      </c>
      <c r="C338" s="34" t="s">
        <v>15</v>
      </c>
      <c r="D338" s="38" t="s">
        <v>211</v>
      </c>
      <c r="E338" s="38">
        <v>119</v>
      </c>
      <c r="F338" s="39">
        <v>285</v>
      </c>
      <c r="G338" s="20">
        <v>0.8</v>
      </c>
      <c r="H338" s="23">
        <f t="shared" si="6"/>
        <v>0.28070175438596495</v>
      </c>
    </row>
    <row r="339" spans="1:8" ht="47.25">
      <c r="A339" s="36" t="s">
        <v>16</v>
      </c>
      <c r="B339" s="34" t="s">
        <v>47</v>
      </c>
      <c r="C339" s="34" t="s">
        <v>15</v>
      </c>
      <c r="D339" s="38" t="s">
        <v>211</v>
      </c>
      <c r="E339" s="38">
        <v>242</v>
      </c>
      <c r="F339" s="39">
        <v>18</v>
      </c>
      <c r="G339" s="20">
        <v>18</v>
      </c>
      <c r="H339" s="23">
        <f t="shared" si="6"/>
        <v>100</v>
      </c>
    </row>
    <row r="340" spans="1:8" ht="47.25">
      <c r="A340" s="36" t="s">
        <v>117</v>
      </c>
      <c r="B340" s="34" t="s">
        <v>47</v>
      </c>
      <c r="C340" s="34" t="s">
        <v>15</v>
      </c>
      <c r="D340" s="38" t="s">
        <v>211</v>
      </c>
      <c r="E340" s="38">
        <v>244</v>
      </c>
      <c r="F340" s="39">
        <v>29.4</v>
      </c>
      <c r="G340" s="20">
        <v>5.1</v>
      </c>
      <c r="H340" s="23">
        <f t="shared" si="6"/>
        <v>17.346938775510203</v>
      </c>
    </row>
    <row r="341" spans="1:8" ht="16.5" customHeight="1">
      <c r="A341" s="36" t="s">
        <v>246</v>
      </c>
      <c r="B341" s="34" t="s">
        <v>47</v>
      </c>
      <c r="C341" s="34" t="s">
        <v>15</v>
      </c>
      <c r="D341" s="38" t="s">
        <v>211</v>
      </c>
      <c r="E341" s="38">
        <v>853</v>
      </c>
      <c r="F341" s="39">
        <v>30.1</v>
      </c>
      <c r="G341" s="20">
        <v>24</v>
      </c>
      <c r="H341" s="23">
        <f t="shared" si="6"/>
        <v>79.734219269103</v>
      </c>
    </row>
    <row r="342" spans="1:8" ht="15.75" customHeight="1">
      <c r="A342" s="36" t="s">
        <v>39</v>
      </c>
      <c r="B342" s="34" t="s">
        <v>40</v>
      </c>
      <c r="C342" s="34"/>
      <c r="D342" s="38"/>
      <c r="E342" s="38"/>
      <c r="F342" s="39">
        <f>SUM(F343,F348,F391,F408)</f>
        <v>22822.4</v>
      </c>
      <c r="G342" s="45">
        <f>SUM(G343,G348,G391,G408)</f>
        <v>13588.199999999999</v>
      </c>
      <c r="H342" s="23">
        <f t="shared" si="6"/>
        <v>59.53887408861469</v>
      </c>
    </row>
    <row r="343" spans="1:8" ht="15.75" customHeight="1">
      <c r="A343" s="36" t="s">
        <v>41</v>
      </c>
      <c r="B343" s="34" t="s">
        <v>40</v>
      </c>
      <c r="C343" s="34" t="s">
        <v>8</v>
      </c>
      <c r="D343" s="38"/>
      <c r="E343" s="38"/>
      <c r="F343" s="39">
        <f aca="true" t="shared" si="7" ref="F343:G346">SUM(F344)</f>
        <v>806</v>
      </c>
      <c r="G343" s="39">
        <f t="shared" si="7"/>
        <v>602.5</v>
      </c>
      <c r="H343" s="23">
        <f t="shared" si="6"/>
        <v>74.75186104218362</v>
      </c>
    </row>
    <row r="344" spans="1:9" ht="47.25" customHeight="1">
      <c r="A344" s="36" t="s">
        <v>185</v>
      </c>
      <c r="B344" s="34" t="s">
        <v>40</v>
      </c>
      <c r="C344" s="34" t="s">
        <v>8</v>
      </c>
      <c r="D344" s="38" t="s">
        <v>186</v>
      </c>
      <c r="E344" s="38"/>
      <c r="F344" s="39">
        <f t="shared" si="7"/>
        <v>806</v>
      </c>
      <c r="G344" s="39">
        <f t="shared" si="7"/>
        <v>602.5</v>
      </c>
      <c r="H344" s="23">
        <f t="shared" si="6"/>
        <v>74.75186104218362</v>
      </c>
      <c r="I344" s="21"/>
    </row>
    <row r="345" spans="1:8" s="12" customFormat="1" ht="31.5">
      <c r="A345" s="36" t="s">
        <v>129</v>
      </c>
      <c r="B345" s="34" t="s">
        <v>40</v>
      </c>
      <c r="C345" s="34" t="s">
        <v>8</v>
      </c>
      <c r="D345" s="38" t="s">
        <v>187</v>
      </c>
      <c r="E345" s="38"/>
      <c r="F345" s="39">
        <f t="shared" si="7"/>
        <v>806</v>
      </c>
      <c r="G345" s="39">
        <f t="shared" si="7"/>
        <v>602.5</v>
      </c>
      <c r="H345" s="23">
        <f t="shared" si="6"/>
        <v>74.75186104218362</v>
      </c>
    </row>
    <row r="346" spans="1:8" s="12" customFormat="1" ht="15.75" customHeight="1">
      <c r="A346" s="36" t="s">
        <v>217</v>
      </c>
      <c r="B346" s="34" t="s">
        <v>40</v>
      </c>
      <c r="C346" s="34" t="s">
        <v>8</v>
      </c>
      <c r="D346" s="38" t="s">
        <v>218</v>
      </c>
      <c r="E346" s="38"/>
      <c r="F346" s="39">
        <f t="shared" si="7"/>
        <v>806</v>
      </c>
      <c r="G346" s="39">
        <f t="shared" si="7"/>
        <v>602.5</v>
      </c>
      <c r="H346" s="23">
        <f t="shared" si="6"/>
        <v>74.75186104218362</v>
      </c>
    </row>
    <row r="347" spans="1:8" s="12" customFormat="1" ht="29.25" customHeight="1">
      <c r="A347" s="36" t="s">
        <v>124</v>
      </c>
      <c r="B347" s="34" t="s">
        <v>40</v>
      </c>
      <c r="C347" s="34" t="s">
        <v>8</v>
      </c>
      <c r="D347" s="38" t="s">
        <v>218</v>
      </c>
      <c r="E347" s="38">
        <v>312</v>
      </c>
      <c r="F347" s="39">
        <v>806</v>
      </c>
      <c r="G347" s="8">
        <v>602.5</v>
      </c>
      <c r="H347" s="23">
        <f t="shared" si="6"/>
        <v>74.75186104218362</v>
      </c>
    </row>
    <row r="348" spans="1:8" s="12" customFormat="1" ht="15.75">
      <c r="A348" s="36" t="s">
        <v>42</v>
      </c>
      <c r="B348" s="34" t="s">
        <v>40</v>
      </c>
      <c r="C348" s="34" t="s">
        <v>10</v>
      </c>
      <c r="D348" s="38"/>
      <c r="E348" s="38"/>
      <c r="F348" s="39">
        <f>SUM(F349,F352,F360,F380,F389,F357)</f>
        <v>6677.9</v>
      </c>
      <c r="G348" s="39">
        <f>SUM(G349,G352,G360,G380,G389,G357)</f>
        <v>5316.5</v>
      </c>
      <c r="H348" s="23">
        <f t="shared" si="6"/>
        <v>79.61335150271792</v>
      </c>
    </row>
    <row r="349" spans="1:8" s="12" customFormat="1" ht="29.25" customHeight="1">
      <c r="A349" s="36" t="s">
        <v>123</v>
      </c>
      <c r="B349" s="34" t="s">
        <v>40</v>
      </c>
      <c r="C349" s="34" t="s">
        <v>10</v>
      </c>
      <c r="D349" s="38" t="s">
        <v>182</v>
      </c>
      <c r="E349" s="38"/>
      <c r="F349" s="39">
        <f>F350</f>
        <v>92.2</v>
      </c>
      <c r="G349" s="39">
        <f>G350</f>
        <v>0</v>
      </c>
      <c r="H349" s="23">
        <f t="shared" si="6"/>
        <v>0</v>
      </c>
    </row>
    <row r="350" spans="1:8" s="12" customFormat="1" ht="111.75" customHeight="1">
      <c r="A350" s="36" t="s">
        <v>371</v>
      </c>
      <c r="B350" s="34" t="s">
        <v>40</v>
      </c>
      <c r="C350" s="34" t="s">
        <v>10</v>
      </c>
      <c r="D350" s="38" t="s">
        <v>219</v>
      </c>
      <c r="E350" s="38"/>
      <c r="F350" s="39">
        <f>SUM(F351:F351)</f>
        <v>92.2</v>
      </c>
      <c r="G350" s="39">
        <f>SUM(G351:G351)</f>
        <v>0</v>
      </c>
      <c r="H350" s="23">
        <f t="shared" si="6"/>
        <v>0</v>
      </c>
    </row>
    <row r="351" spans="1:8" s="12" customFormat="1" ht="31.5">
      <c r="A351" s="36" t="s">
        <v>50</v>
      </c>
      <c r="B351" s="34" t="s">
        <v>40</v>
      </c>
      <c r="C351" s="34" t="s">
        <v>10</v>
      </c>
      <c r="D351" s="38" t="s">
        <v>219</v>
      </c>
      <c r="E351" s="38">
        <v>612</v>
      </c>
      <c r="F351" s="39">
        <v>92.2</v>
      </c>
      <c r="G351" s="20">
        <v>0</v>
      </c>
      <c r="H351" s="23">
        <f t="shared" si="6"/>
        <v>0</v>
      </c>
    </row>
    <row r="352" spans="1:8" ht="80.25" customHeight="1">
      <c r="A352" s="36" t="s">
        <v>268</v>
      </c>
      <c r="B352" s="34" t="s">
        <v>40</v>
      </c>
      <c r="C352" s="34" t="s">
        <v>10</v>
      </c>
      <c r="D352" s="38" t="s">
        <v>266</v>
      </c>
      <c r="E352" s="38"/>
      <c r="F352" s="39">
        <f>F353+F355</f>
        <v>4466.9</v>
      </c>
      <c r="G352" s="39">
        <f>G353+G355</f>
        <v>4464.2</v>
      </c>
      <c r="H352" s="23">
        <f t="shared" si="6"/>
        <v>99.93955539635989</v>
      </c>
    </row>
    <row r="353" spans="1:8" ht="97.5" customHeight="1">
      <c r="A353" s="36" t="s">
        <v>360</v>
      </c>
      <c r="B353" s="34" t="s">
        <v>40</v>
      </c>
      <c r="C353" s="34" t="s">
        <v>10</v>
      </c>
      <c r="D353" s="38" t="s">
        <v>319</v>
      </c>
      <c r="E353" s="38"/>
      <c r="F353" s="39">
        <f>F354</f>
        <v>2574.2</v>
      </c>
      <c r="G353" s="39">
        <f>G354</f>
        <v>2574.2</v>
      </c>
      <c r="H353" s="23">
        <f t="shared" si="6"/>
        <v>100</v>
      </c>
    </row>
    <row r="354" spans="1:8" ht="31.5">
      <c r="A354" s="36" t="s">
        <v>126</v>
      </c>
      <c r="B354" s="34" t="s">
        <v>40</v>
      </c>
      <c r="C354" s="34" t="s">
        <v>10</v>
      </c>
      <c r="D354" s="38" t="s">
        <v>319</v>
      </c>
      <c r="E354" s="38">
        <v>322</v>
      </c>
      <c r="F354" s="39">
        <v>2574.2</v>
      </c>
      <c r="G354" s="39">
        <v>2574.2</v>
      </c>
      <c r="H354" s="23">
        <f t="shared" si="6"/>
        <v>100</v>
      </c>
    </row>
    <row r="355" spans="1:8" ht="126">
      <c r="A355" s="36" t="s">
        <v>220</v>
      </c>
      <c r="B355" s="34" t="s">
        <v>40</v>
      </c>
      <c r="C355" s="34" t="s">
        <v>10</v>
      </c>
      <c r="D355" s="38" t="s">
        <v>320</v>
      </c>
      <c r="E355" s="38"/>
      <c r="F355" s="39">
        <f>F356</f>
        <v>1892.7</v>
      </c>
      <c r="G355" s="39">
        <f>G356</f>
        <v>1890</v>
      </c>
      <c r="H355" s="23">
        <f t="shared" si="6"/>
        <v>99.85734664764621</v>
      </c>
    </row>
    <row r="356" spans="1:8" ht="31.5">
      <c r="A356" s="36" t="s">
        <v>126</v>
      </c>
      <c r="B356" s="34" t="s">
        <v>40</v>
      </c>
      <c r="C356" s="34" t="s">
        <v>10</v>
      </c>
      <c r="D356" s="38" t="s">
        <v>320</v>
      </c>
      <c r="E356" s="38">
        <v>322</v>
      </c>
      <c r="F356" s="39">
        <v>1892.7</v>
      </c>
      <c r="G356" s="39">
        <v>1890</v>
      </c>
      <c r="H356" s="23">
        <f t="shared" si="6"/>
        <v>99.85734664764621</v>
      </c>
    </row>
    <row r="357" spans="1:8" ht="47.25">
      <c r="A357" s="36" t="s">
        <v>354</v>
      </c>
      <c r="B357" s="34" t="s">
        <v>40</v>
      </c>
      <c r="C357" s="34" t="s">
        <v>10</v>
      </c>
      <c r="D357" s="38" t="s">
        <v>352</v>
      </c>
      <c r="E357" s="38"/>
      <c r="F357" s="39">
        <f>SUM(F358)</f>
        <v>28.5</v>
      </c>
      <c r="G357" s="39">
        <f>SUM(G358)</f>
        <v>0</v>
      </c>
      <c r="H357" s="23">
        <f t="shared" si="6"/>
        <v>0</v>
      </c>
    </row>
    <row r="358" spans="1:8" ht="31.5">
      <c r="A358" s="36" t="s">
        <v>361</v>
      </c>
      <c r="B358" s="34" t="s">
        <v>40</v>
      </c>
      <c r="C358" s="34" t="s">
        <v>10</v>
      </c>
      <c r="D358" s="38" t="s">
        <v>353</v>
      </c>
      <c r="E358" s="38"/>
      <c r="F358" s="39">
        <f>F359</f>
        <v>28.5</v>
      </c>
      <c r="G358" s="39">
        <f>G359</f>
        <v>0</v>
      </c>
      <c r="H358" s="23">
        <f t="shared" si="6"/>
        <v>0</v>
      </c>
    </row>
    <row r="359" spans="1:8" ht="47.25">
      <c r="A359" s="36" t="s">
        <v>117</v>
      </c>
      <c r="B359" s="34" t="s">
        <v>40</v>
      </c>
      <c r="C359" s="34" t="s">
        <v>10</v>
      </c>
      <c r="D359" s="38" t="s">
        <v>353</v>
      </c>
      <c r="E359" s="38">
        <v>244</v>
      </c>
      <c r="F359" s="39">
        <v>28.5</v>
      </c>
      <c r="G359" s="39"/>
      <c r="H359" s="23">
        <f t="shared" si="6"/>
        <v>0</v>
      </c>
    </row>
    <row r="360" spans="1:8" ht="47.25">
      <c r="A360" s="36" t="s">
        <v>185</v>
      </c>
      <c r="B360" s="34" t="s">
        <v>40</v>
      </c>
      <c r="C360" s="34" t="s">
        <v>10</v>
      </c>
      <c r="D360" s="38" t="s">
        <v>186</v>
      </c>
      <c r="E360" s="38"/>
      <c r="F360" s="39">
        <f>SUM(F361,F370,F375)</f>
        <v>965.4</v>
      </c>
      <c r="G360" s="39">
        <f>SUM(G361,G370,G375)</f>
        <v>574.8</v>
      </c>
      <c r="H360" s="23">
        <f t="shared" si="6"/>
        <v>59.54008701056557</v>
      </c>
    </row>
    <row r="361" spans="1:8" ht="31.5">
      <c r="A361" s="36" t="s">
        <v>122</v>
      </c>
      <c r="B361" s="34" t="s">
        <v>40</v>
      </c>
      <c r="C361" s="34" t="s">
        <v>10</v>
      </c>
      <c r="D361" s="38" t="s">
        <v>204</v>
      </c>
      <c r="E361" s="38"/>
      <c r="F361" s="39">
        <f>SUM(F362,F364,F366,F368)</f>
        <v>211</v>
      </c>
      <c r="G361" s="39">
        <f>SUM(G362,G364,G366,G368)</f>
        <v>139.4</v>
      </c>
      <c r="H361" s="23">
        <f t="shared" si="6"/>
        <v>66.06635071090048</v>
      </c>
    </row>
    <row r="362" spans="1:8" ht="21" customHeight="1">
      <c r="A362" s="36" t="s">
        <v>221</v>
      </c>
      <c r="B362" s="34" t="s">
        <v>40</v>
      </c>
      <c r="C362" s="34" t="s">
        <v>10</v>
      </c>
      <c r="D362" s="38" t="s">
        <v>222</v>
      </c>
      <c r="E362" s="38"/>
      <c r="F362" s="39">
        <f>SUM(F363)</f>
        <v>50</v>
      </c>
      <c r="G362" s="39">
        <f>SUM(G363)</f>
        <v>14</v>
      </c>
      <c r="H362" s="23">
        <f t="shared" si="6"/>
        <v>28.000000000000004</v>
      </c>
    </row>
    <row r="363" spans="1:8" s="30" customFormat="1" ht="47.25">
      <c r="A363" s="36" t="s">
        <v>125</v>
      </c>
      <c r="B363" s="34" t="s">
        <v>40</v>
      </c>
      <c r="C363" s="34" t="s">
        <v>10</v>
      </c>
      <c r="D363" s="38" t="s">
        <v>222</v>
      </c>
      <c r="E363" s="38">
        <v>321</v>
      </c>
      <c r="F363" s="39">
        <v>50</v>
      </c>
      <c r="G363" s="31">
        <v>14</v>
      </c>
      <c r="H363" s="23">
        <f t="shared" si="6"/>
        <v>28.000000000000004</v>
      </c>
    </row>
    <row r="364" spans="1:8" s="30" customFormat="1" ht="31.5" customHeight="1">
      <c r="A364" s="36" t="s">
        <v>223</v>
      </c>
      <c r="B364" s="34" t="s">
        <v>40</v>
      </c>
      <c r="C364" s="34" t="s">
        <v>10</v>
      </c>
      <c r="D364" s="38" t="s">
        <v>224</v>
      </c>
      <c r="E364" s="38"/>
      <c r="F364" s="39">
        <f>SUM(F365)</f>
        <v>35</v>
      </c>
      <c r="G364" s="39">
        <f>SUM(G365)</f>
        <v>16</v>
      </c>
      <c r="H364" s="23">
        <f t="shared" si="6"/>
        <v>45.714285714285715</v>
      </c>
    </row>
    <row r="365" spans="1:8" s="30" customFormat="1" ht="47.25">
      <c r="A365" s="36" t="s">
        <v>125</v>
      </c>
      <c r="B365" s="34" t="s">
        <v>40</v>
      </c>
      <c r="C365" s="34" t="s">
        <v>10</v>
      </c>
      <c r="D365" s="38" t="s">
        <v>224</v>
      </c>
      <c r="E365" s="38">
        <v>321</v>
      </c>
      <c r="F365" s="39">
        <v>35</v>
      </c>
      <c r="G365" s="8">
        <v>16</v>
      </c>
      <c r="H365" s="23">
        <f t="shared" si="6"/>
        <v>45.714285714285715</v>
      </c>
    </row>
    <row r="366" spans="1:8" s="30" customFormat="1" ht="19.5" customHeight="1">
      <c r="A366" s="36" t="s">
        <v>225</v>
      </c>
      <c r="B366" s="34" t="s">
        <v>40</v>
      </c>
      <c r="C366" s="34" t="s">
        <v>10</v>
      </c>
      <c r="D366" s="38" t="s">
        <v>226</v>
      </c>
      <c r="E366" s="38"/>
      <c r="F366" s="39">
        <f>SUM(F367)</f>
        <v>35</v>
      </c>
      <c r="G366" s="39">
        <f>SUM(G367)</f>
        <v>30.5</v>
      </c>
      <c r="H366" s="23">
        <f aca="true" t="shared" si="8" ref="H366:H416">G366/F366*100</f>
        <v>87.14285714285714</v>
      </c>
    </row>
    <row r="367" spans="1:8" s="30" customFormat="1" ht="47.25">
      <c r="A367" s="36" t="s">
        <v>117</v>
      </c>
      <c r="B367" s="34" t="s">
        <v>40</v>
      </c>
      <c r="C367" s="34" t="s">
        <v>10</v>
      </c>
      <c r="D367" s="38" t="s">
        <v>226</v>
      </c>
      <c r="E367" s="38">
        <v>244</v>
      </c>
      <c r="F367" s="39">
        <v>35</v>
      </c>
      <c r="G367" s="8">
        <v>30.5</v>
      </c>
      <c r="H367" s="23">
        <f t="shared" si="8"/>
        <v>87.14285714285714</v>
      </c>
    </row>
    <row r="368" spans="1:8" s="30" customFormat="1" ht="31.5">
      <c r="A368" s="36" t="s">
        <v>227</v>
      </c>
      <c r="B368" s="34" t="s">
        <v>40</v>
      </c>
      <c r="C368" s="34" t="s">
        <v>10</v>
      </c>
      <c r="D368" s="38" t="s">
        <v>228</v>
      </c>
      <c r="E368" s="38"/>
      <c r="F368" s="39">
        <f>SUM(F369)</f>
        <v>91</v>
      </c>
      <c r="G368" s="39">
        <f>SUM(G369)</f>
        <v>78.9</v>
      </c>
      <c r="H368" s="23">
        <f t="shared" si="8"/>
        <v>86.7032967032967</v>
      </c>
    </row>
    <row r="369" spans="1:8" s="30" customFormat="1" ht="47.25">
      <c r="A369" s="36" t="s">
        <v>117</v>
      </c>
      <c r="B369" s="34" t="s">
        <v>40</v>
      </c>
      <c r="C369" s="34" t="s">
        <v>10</v>
      </c>
      <c r="D369" s="38" t="s">
        <v>228</v>
      </c>
      <c r="E369" s="38">
        <v>244</v>
      </c>
      <c r="F369" s="39">
        <v>91</v>
      </c>
      <c r="G369" s="20">
        <v>78.9</v>
      </c>
      <c r="H369" s="23">
        <f t="shared" si="8"/>
        <v>86.7032967032967</v>
      </c>
    </row>
    <row r="370" spans="1:8" s="30" customFormat="1" ht="30.75" customHeight="1">
      <c r="A370" s="36" t="s">
        <v>127</v>
      </c>
      <c r="B370" s="34" t="s">
        <v>40</v>
      </c>
      <c r="C370" s="34" t="s">
        <v>10</v>
      </c>
      <c r="D370" s="38" t="s">
        <v>214</v>
      </c>
      <c r="E370" s="38"/>
      <c r="F370" s="39">
        <f>SUM(F371,F373)</f>
        <v>450</v>
      </c>
      <c r="G370" s="39">
        <f>SUM(G371,G373)</f>
        <v>197</v>
      </c>
      <c r="H370" s="23">
        <f t="shared" si="8"/>
        <v>43.77777777777778</v>
      </c>
    </row>
    <row r="371" spans="1:8" s="30" customFormat="1" ht="45.75" customHeight="1">
      <c r="A371" s="36" t="s">
        <v>229</v>
      </c>
      <c r="B371" s="34" t="s">
        <v>40</v>
      </c>
      <c r="C371" s="34" t="s">
        <v>10</v>
      </c>
      <c r="D371" s="38" t="s">
        <v>230</v>
      </c>
      <c r="E371" s="38"/>
      <c r="F371" s="39">
        <f>SUM(F372)</f>
        <v>150</v>
      </c>
      <c r="G371" s="39">
        <f>SUM(G372)</f>
        <v>50</v>
      </c>
      <c r="H371" s="23">
        <f t="shared" si="8"/>
        <v>33.33333333333333</v>
      </c>
    </row>
    <row r="372" spans="1:8" s="30" customFormat="1" ht="47.25">
      <c r="A372" s="36" t="s">
        <v>128</v>
      </c>
      <c r="B372" s="34" t="s">
        <v>40</v>
      </c>
      <c r="C372" s="34" t="s">
        <v>10</v>
      </c>
      <c r="D372" s="38" t="s">
        <v>230</v>
      </c>
      <c r="E372" s="38">
        <v>313</v>
      </c>
      <c r="F372" s="39">
        <v>150</v>
      </c>
      <c r="G372" s="8">
        <v>50</v>
      </c>
      <c r="H372" s="23">
        <f t="shared" si="8"/>
        <v>33.33333333333333</v>
      </c>
    </row>
    <row r="373" spans="1:8" s="30" customFormat="1" ht="47.25" customHeight="1">
      <c r="A373" s="36" t="s">
        <v>231</v>
      </c>
      <c r="B373" s="34" t="s">
        <v>40</v>
      </c>
      <c r="C373" s="34" t="s">
        <v>10</v>
      </c>
      <c r="D373" s="38" t="s">
        <v>232</v>
      </c>
      <c r="E373" s="38"/>
      <c r="F373" s="39">
        <f>SUM(F374)</f>
        <v>300</v>
      </c>
      <c r="G373" s="39">
        <f>SUM(G374)</f>
        <v>147</v>
      </c>
      <c r="H373" s="23">
        <f t="shared" si="8"/>
        <v>49</v>
      </c>
    </row>
    <row r="374" spans="1:8" s="30" customFormat="1" ht="33" customHeight="1">
      <c r="A374" s="36" t="s">
        <v>128</v>
      </c>
      <c r="B374" s="34" t="s">
        <v>40</v>
      </c>
      <c r="C374" s="34" t="s">
        <v>10</v>
      </c>
      <c r="D374" s="38" t="s">
        <v>232</v>
      </c>
      <c r="E374" s="38">
        <v>313</v>
      </c>
      <c r="F374" s="39">
        <v>300</v>
      </c>
      <c r="G374" s="8">
        <v>147</v>
      </c>
      <c r="H374" s="23">
        <f t="shared" si="8"/>
        <v>49</v>
      </c>
    </row>
    <row r="375" spans="1:8" s="30" customFormat="1" ht="30.75" customHeight="1">
      <c r="A375" s="36" t="s">
        <v>129</v>
      </c>
      <c r="B375" s="34" t="s">
        <v>40</v>
      </c>
      <c r="C375" s="34" t="s">
        <v>10</v>
      </c>
      <c r="D375" s="38" t="s">
        <v>187</v>
      </c>
      <c r="E375" s="38"/>
      <c r="F375" s="39">
        <f>SUM(F376,F378)</f>
        <v>304.4</v>
      </c>
      <c r="G375" s="39">
        <f>SUM(G376,G378)</f>
        <v>238.4</v>
      </c>
      <c r="H375" s="23">
        <f t="shared" si="8"/>
        <v>78.3180026281209</v>
      </c>
    </row>
    <row r="376" spans="1:8" s="30" customFormat="1" ht="31.5">
      <c r="A376" s="36" t="s">
        <v>233</v>
      </c>
      <c r="B376" s="34" t="s">
        <v>40</v>
      </c>
      <c r="C376" s="34" t="s">
        <v>10</v>
      </c>
      <c r="D376" s="38" t="s">
        <v>234</v>
      </c>
      <c r="E376" s="38"/>
      <c r="F376" s="39">
        <f>SUM(F377)</f>
        <v>168</v>
      </c>
      <c r="G376" s="39">
        <f>SUM(G377)</f>
        <v>102</v>
      </c>
      <c r="H376" s="23">
        <f t="shared" si="8"/>
        <v>60.71428571428571</v>
      </c>
    </row>
    <row r="377" spans="1:8" s="30" customFormat="1" ht="47.25">
      <c r="A377" s="36" t="s">
        <v>128</v>
      </c>
      <c r="B377" s="34" t="s">
        <v>40</v>
      </c>
      <c r="C377" s="34" t="s">
        <v>10</v>
      </c>
      <c r="D377" s="38" t="s">
        <v>234</v>
      </c>
      <c r="E377" s="38">
        <v>313</v>
      </c>
      <c r="F377" s="39">
        <v>168</v>
      </c>
      <c r="G377" s="20">
        <v>102</v>
      </c>
      <c r="H377" s="23">
        <f t="shared" si="8"/>
        <v>60.71428571428571</v>
      </c>
    </row>
    <row r="378" spans="1:8" s="30" customFormat="1" ht="30.75" customHeight="1">
      <c r="A378" s="36" t="s">
        <v>235</v>
      </c>
      <c r="B378" s="34" t="s">
        <v>40</v>
      </c>
      <c r="C378" s="34" t="s">
        <v>10</v>
      </c>
      <c r="D378" s="38" t="s">
        <v>236</v>
      </c>
      <c r="E378" s="38"/>
      <c r="F378" s="39">
        <f>SUM(F379)</f>
        <v>136.4</v>
      </c>
      <c r="G378" s="39">
        <f>SUM(G379)</f>
        <v>136.4</v>
      </c>
      <c r="H378" s="23">
        <f t="shared" si="8"/>
        <v>100</v>
      </c>
    </row>
    <row r="379" spans="1:8" s="30" customFormat="1" ht="50.25" customHeight="1">
      <c r="A379" s="36" t="s">
        <v>117</v>
      </c>
      <c r="B379" s="34" t="s">
        <v>40</v>
      </c>
      <c r="C379" s="34" t="s">
        <v>10</v>
      </c>
      <c r="D379" s="38" t="s">
        <v>236</v>
      </c>
      <c r="E379" s="38">
        <v>244</v>
      </c>
      <c r="F379" s="39">
        <v>136.4</v>
      </c>
      <c r="G379" s="51">
        <v>136.4</v>
      </c>
      <c r="H379" s="23">
        <f t="shared" si="8"/>
        <v>100</v>
      </c>
    </row>
    <row r="380" spans="1:8" s="30" customFormat="1" ht="67.5" customHeight="1">
      <c r="A380" s="36" t="s">
        <v>287</v>
      </c>
      <c r="B380" s="34" t="s">
        <v>40</v>
      </c>
      <c r="C380" s="34" t="s">
        <v>10</v>
      </c>
      <c r="D380" s="38" t="s">
        <v>208</v>
      </c>
      <c r="E380" s="38"/>
      <c r="F380" s="39">
        <f>F386+F381+F383</f>
        <v>1094.9</v>
      </c>
      <c r="G380" s="39">
        <f>G386+G381+G383</f>
        <v>247.5</v>
      </c>
      <c r="H380" s="23">
        <f t="shared" si="8"/>
        <v>22.60480409169787</v>
      </c>
    </row>
    <row r="381" spans="1:8" s="30" customFormat="1" ht="51.75" customHeight="1">
      <c r="A381" s="36" t="s">
        <v>152</v>
      </c>
      <c r="B381" s="34" t="s">
        <v>40</v>
      </c>
      <c r="C381" s="34" t="s">
        <v>10</v>
      </c>
      <c r="D381" s="38" t="s">
        <v>323</v>
      </c>
      <c r="E381" s="38"/>
      <c r="F381" s="39">
        <f>F382</f>
        <v>54.9</v>
      </c>
      <c r="G381" s="39">
        <f>G382</f>
        <v>0</v>
      </c>
      <c r="H381" s="23">
        <f t="shared" si="8"/>
        <v>0</v>
      </c>
    </row>
    <row r="382" spans="1:8" s="30" customFormat="1" ht="52.5" customHeight="1">
      <c r="A382" s="36" t="s">
        <v>125</v>
      </c>
      <c r="B382" s="34" t="s">
        <v>40</v>
      </c>
      <c r="C382" s="34" t="s">
        <v>10</v>
      </c>
      <c r="D382" s="38" t="s">
        <v>323</v>
      </c>
      <c r="E382" s="38">
        <v>321</v>
      </c>
      <c r="F382" s="39">
        <v>54.9</v>
      </c>
      <c r="G382" s="39"/>
      <c r="H382" s="23">
        <f t="shared" si="8"/>
        <v>0</v>
      </c>
    </row>
    <row r="383" spans="1:8" s="30" customFormat="1" ht="112.5" customHeight="1">
      <c r="A383" s="36" t="s">
        <v>325</v>
      </c>
      <c r="B383" s="34" t="s">
        <v>40</v>
      </c>
      <c r="C383" s="34" t="s">
        <v>10</v>
      </c>
      <c r="D383" s="38" t="s">
        <v>324</v>
      </c>
      <c r="E383" s="38"/>
      <c r="F383" s="39">
        <f>SUM(F384:F385)</f>
        <v>846.2</v>
      </c>
      <c r="G383" s="39">
        <f>SUM(G384:G385)</f>
        <v>105</v>
      </c>
      <c r="H383" s="23">
        <f t="shared" si="8"/>
        <v>12.408414086504372</v>
      </c>
    </row>
    <row r="384" spans="1:8" s="30" customFormat="1" ht="49.5" customHeight="1">
      <c r="A384" s="36" t="s">
        <v>117</v>
      </c>
      <c r="B384" s="34" t="s">
        <v>40</v>
      </c>
      <c r="C384" s="34" t="s">
        <v>10</v>
      </c>
      <c r="D384" s="38" t="s">
        <v>324</v>
      </c>
      <c r="E384" s="38">
        <v>244</v>
      </c>
      <c r="F384" s="39">
        <v>4.2</v>
      </c>
      <c r="G384" s="39"/>
      <c r="H384" s="23">
        <f t="shared" si="8"/>
        <v>0</v>
      </c>
    </row>
    <row r="385" spans="1:8" s="30" customFormat="1" ht="52.5" customHeight="1">
      <c r="A385" s="36" t="s">
        <v>125</v>
      </c>
      <c r="B385" s="34" t="s">
        <v>40</v>
      </c>
      <c r="C385" s="34" t="s">
        <v>10</v>
      </c>
      <c r="D385" s="38" t="s">
        <v>324</v>
      </c>
      <c r="E385" s="38">
        <v>321</v>
      </c>
      <c r="F385" s="39">
        <v>842</v>
      </c>
      <c r="G385" s="39">
        <v>105</v>
      </c>
      <c r="H385" s="23">
        <f t="shared" si="8"/>
        <v>12.470308788598574</v>
      </c>
    </row>
    <row r="386" spans="1:8" s="30" customFormat="1" ht="18.75" customHeight="1">
      <c r="A386" s="36" t="s">
        <v>322</v>
      </c>
      <c r="B386" s="34" t="s">
        <v>40</v>
      </c>
      <c r="C386" s="34" t="s">
        <v>10</v>
      </c>
      <c r="D386" s="38" t="s">
        <v>321</v>
      </c>
      <c r="E386" s="38"/>
      <c r="F386" s="39">
        <f>SUM(F387:F388)</f>
        <v>193.8</v>
      </c>
      <c r="G386" s="39">
        <f>SUM(G387:G388)</f>
        <v>142.5</v>
      </c>
      <c r="H386" s="23">
        <f t="shared" si="8"/>
        <v>73.52941176470587</v>
      </c>
    </row>
    <row r="387" spans="1:8" s="30" customFormat="1" ht="50.25" customHeight="1">
      <c r="A387" s="33" t="s">
        <v>119</v>
      </c>
      <c r="B387" s="34" t="s">
        <v>40</v>
      </c>
      <c r="C387" s="34" t="s">
        <v>10</v>
      </c>
      <c r="D387" s="38" t="s">
        <v>321</v>
      </c>
      <c r="E387" s="38">
        <v>112</v>
      </c>
      <c r="F387" s="39">
        <v>172</v>
      </c>
      <c r="G387" s="32">
        <v>142.5</v>
      </c>
      <c r="H387" s="23">
        <f t="shared" si="8"/>
        <v>82.84883720930233</v>
      </c>
    </row>
    <row r="388" spans="1:8" s="30" customFormat="1" ht="50.25" customHeight="1">
      <c r="A388" s="36" t="s">
        <v>125</v>
      </c>
      <c r="B388" s="34" t="s">
        <v>40</v>
      </c>
      <c r="C388" s="34" t="s">
        <v>10</v>
      </c>
      <c r="D388" s="38" t="s">
        <v>321</v>
      </c>
      <c r="E388" s="38">
        <v>321</v>
      </c>
      <c r="F388" s="39">
        <v>21.8</v>
      </c>
      <c r="G388" s="32"/>
      <c r="H388" s="23">
        <f t="shared" si="8"/>
        <v>0</v>
      </c>
    </row>
    <row r="389" spans="1:8" s="30" customFormat="1" ht="95.25" customHeight="1">
      <c r="A389" s="36" t="s">
        <v>237</v>
      </c>
      <c r="B389" s="34" t="s">
        <v>40</v>
      </c>
      <c r="C389" s="34" t="s">
        <v>10</v>
      </c>
      <c r="D389" s="38" t="s">
        <v>238</v>
      </c>
      <c r="E389" s="38"/>
      <c r="F389" s="39">
        <f>SUM(F390:F390)</f>
        <v>30</v>
      </c>
      <c r="G389" s="39">
        <f>SUM(G390:G390)</f>
        <v>30</v>
      </c>
      <c r="H389" s="23">
        <f t="shared" si="8"/>
        <v>100</v>
      </c>
    </row>
    <row r="390" spans="1:8" s="30" customFormat="1" ht="46.5" customHeight="1">
      <c r="A390" s="36" t="s">
        <v>125</v>
      </c>
      <c r="B390" s="34" t="s">
        <v>40</v>
      </c>
      <c r="C390" s="34" t="s">
        <v>10</v>
      </c>
      <c r="D390" s="38" t="s">
        <v>238</v>
      </c>
      <c r="E390" s="38">
        <v>321</v>
      </c>
      <c r="F390" s="39">
        <v>30</v>
      </c>
      <c r="G390" s="31">
        <v>30</v>
      </c>
      <c r="H390" s="23">
        <f t="shared" si="8"/>
        <v>100</v>
      </c>
    </row>
    <row r="391" spans="1:8" s="30" customFormat="1" ht="15.75" customHeight="1">
      <c r="A391" s="36" t="s">
        <v>58</v>
      </c>
      <c r="B391" s="41" t="s">
        <v>40</v>
      </c>
      <c r="C391" s="41" t="s">
        <v>15</v>
      </c>
      <c r="D391" s="38"/>
      <c r="E391" s="38"/>
      <c r="F391" s="39">
        <f>SUM(F392,F402)</f>
        <v>14808.400000000001</v>
      </c>
      <c r="G391" s="39">
        <f>SUM(G392,G402)</f>
        <v>7402.4</v>
      </c>
      <c r="H391" s="23">
        <f t="shared" si="8"/>
        <v>49.98784473677102</v>
      </c>
    </row>
    <row r="392" spans="1:8" s="30" customFormat="1" ht="31.5">
      <c r="A392" s="36" t="s">
        <v>123</v>
      </c>
      <c r="B392" s="41" t="s">
        <v>40</v>
      </c>
      <c r="C392" s="41" t="s">
        <v>15</v>
      </c>
      <c r="D392" s="38" t="s">
        <v>182</v>
      </c>
      <c r="E392" s="38"/>
      <c r="F392" s="39">
        <f>SUM(F393,F396)</f>
        <v>12004.2</v>
      </c>
      <c r="G392" s="39">
        <f>SUM(G393,G396)</f>
        <v>6525.8</v>
      </c>
      <c r="H392" s="23">
        <f t="shared" si="8"/>
        <v>54.3626397427567</v>
      </c>
    </row>
    <row r="393" spans="1:8" s="30" customFormat="1" ht="95.25" customHeight="1">
      <c r="A393" s="36" t="s">
        <v>153</v>
      </c>
      <c r="B393" s="41" t="s">
        <v>40</v>
      </c>
      <c r="C393" s="41" t="s">
        <v>15</v>
      </c>
      <c r="D393" s="38" t="s">
        <v>239</v>
      </c>
      <c r="E393" s="38"/>
      <c r="F393" s="39">
        <f>SUM(F394:F395)</f>
        <v>309</v>
      </c>
      <c r="G393" s="39">
        <f>SUM(G394:G395)</f>
        <v>167.3</v>
      </c>
      <c r="H393" s="23">
        <f t="shared" si="8"/>
        <v>54.14239482200648</v>
      </c>
    </row>
    <row r="394" spans="1:8" s="30" customFormat="1" ht="47.25">
      <c r="A394" s="36" t="s">
        <v>117</v>
      </c>
      <c r="B394" s="41" t="s">
        <v>40</v>
      </c>
      <c r="C394" s="41" t="s">
        <v>15</v>
      </c>
      <c r="D394" s="38" t="s">
        <v>239</v>
      </c>
      <c r="E394" s="38">
        <v>244</v>
      </c>
      <c r="F394" s="39">
        <v>1.5</v>
      </c>
      <c r="G394" s="8">
        <v>0</v>
      </c>
      <c r="H394" s="23">
        <f t="shared" si="8"/>
        <v>0</v>
      </c>
    </row>
    <row r="395" spans="1:8" s="30" customFormat="1" ht="47.25">
      <c r="A395" s="36" t="s">
        <v>130</v>
      </c>
      <c r="B395" s="41" t="s">
        <v>40</v>
      </c>
      <c r="C395" s="41" t="s">
        <v>15</v>
      </c>
      <c r="D395" s="38" t="s">
        <v>239</v>
      </c>
      <c r="E395" s="38">
        <v>323</v>
      </c>
      <c r="F395" s="39">
        <v>307.5</v>
      </c>
      <c r="G395" s="8">
        <v>167.3</v>
      </c>
      <c r="H395" s="23">
        <f t="shared" si="8"/>
        <v>54.40650406504065</v>
      </c>
    </row>
    <row r="396" spans="1:8" s="30" customFormat="1" ht="110.25" customHeight="1">
      <c r="A396" s="36" t="s">
        <v>154</v>
      </c>
      <c r="B396" s="41" t="s">
        <v>40</v>
      </c>
      <c r="C396" s="41" t="s">
        <v>15</v>
      </c>
      <c r="D396" s="38" t="s">
        <v>240</v>
      </c>
      <c r="E396" s="38"/>
      <c r="F396" s="39">
        <f>SUM(F397:F401)</f>
        <v>11695.2</v>
      </c>
      <c r="G396" s="39">
        <f>SUM(G397:G401)</f>
        <v>6358.5</v>
      </c>
      <c r="H396" s="23">
        <f t="shared" si="8"/>
        <v>54.368458854914834</v>
      </c>
    </row>
    <row r="397" spans="1:8" s="30" customFormat="1" ht="31.5">
      <c r="A397" s="33" t="s">
        <v>162</v>
      </c>
      <c r="B397" s="41" t="s">
        <v>40</v>
      </c>
      <c r="C397" s="41" t="s">
        <v>15</v>
      </c>
      <c r="D397" s="38" t="s">
        <v>240</v>
      </c>
      <c r="E397" s="38">
        <v>121</v>
      </c>
      <c r="F397" s="39">
        <v>32.3</v>
      </c>
      <c r="G397" s="32">
        <v>0</v>
      </c>
      <c r="H397" s="23">
        <f t="shared" si="8"/>
        <v>0</v>
      </c>
    </row>
    <row r="398" spans="1:8" s="30" customFormat="1" ht="47.25" customHeight="1">
      <c r="A398" s="36" t="s">
        <v>16</v>
      </c>
      <c r="B398" s="41" t="s">
        <v>40</v>
      </c>
      <c r="C398" s="41" t="s">
        <v>15</v>
      </c>
      <c r="D398" s="38" t="s">
        <v>240</v>
      </c>
      <c r="E398" s="38">
        <v>242</v>
      </c>
      <c r="F398" s="39">
        <f>4</f>
        <v>4</v>
      </c>
      <c r="G398" s="32">
        <v>0</v>
      </c>
      <c r="H398" s="23">
        <f t="shared" si="8"/>
        <v>0</v>
      </c>
    </row>
    <row r="399" spans="1:8" s="30" customFormat="1" ht="47.25">
      <c r="A399" s="36" t="s">
        <v>117</v>
      </c>
      <c r="B399" s="41" t="s">
        <v>40</v>
      </c>
      <c r="C399" s="41" t="s">
        <v>15</v>
      </c>
      <c r="D399" s="38" t="s">
        <v>240</v>
      </c>
      <c r="E399" s="38">
        <v>244</v>
      </c>
      <c r="F399" s="39">
        <v>22</v>
      </c>
      <c r="G399" s="31">
        <v>5.8</v>
      </c>
      <c r="H399" s="23">
        <f t="shared" si="8"/>
        <v>26.36363636363636</v>
      </c>
    </row>
    <row r="400" spans="1:8" s="30" customFormat="1" ht="31.5" customHeight="1">
      <c r="A400" s="36" t="s">
        <v>125</v>
      </c>
      <c r="B400" s="41" t="s">
        <v>40</v>
      </c>
      <c r="C400" s="41" t="s">
        <v>15</v>
      </c>
      <c r="D400" s="38" t="s">
        <v>240</v>
      </c>
      <c r="E400" s="38">
        <v>321</v>
      </c>
      <c r="F400" s="39">
        <v>7328.5</v>
      </c>
      <c r="G400" s="31">
        <v>4019.8</v>
      </c>
      <c r="H400" s="23">
        <f t="shared" si="8"/>
        <v>54.851606740806446</v>
      </c>
    </row>
    <row r="401" spans="1:8" s="30" customFormat="1" ht="15.75">
      <c r="A401" s="36" t="s">
        <v>100</v>
      </c>
      <c r="B401" s="41" t="s">
        <v>40</v>
      </c>
      <c r="C401" s="41" t="s">
        <v>15</v>
      </c>
      <c r="D401" s="38" t="s">
        <v>240</v>
      </c>
      <c r="E401" s="38">
        <v>360</v>
      </c>
      <c r="F401" s="39">
        <v>4308.4</v>
      </c>
      <c r="G401" s="32">
        <v>2332.9</v>
      </c>
      <c r="H401" s="23">
        <f t="shared" si="8"/>
        <v>54.14771144740508</v>
      </c>
    </row>
    <row r="402" spans="1:8" s="30" customFormat="1" ht="78.75">
      <c r="A402" s="36" t="s">
        <v>287</v>
      </c>
      <c r="B402" s="34" t="s">
        <v>40</v>
      </c>
      <c r="C402" s="34" t="s">
        <v>15</v>
      </c>
      <c r="D402" s="38" t="s">
        <v>208</v>
      </c>
      <c r="E402" s="38"/>
      <c r="F402" s="39">
        <f>F403</f>
        <v>2804.2</v>
      </c>
      <c r="G402" s="39">
        <f>G403</f>
        <v>876.5999999999999</v>
      </c>
      <c r="H402" s="23">
        <f t="shared" si="8"/>
        <v>31.260252478425215</v>
      </c>
    </row>
    <row r="403" spans="1:8" s="30" customFormat="1" ht="171.75" customHeight="1">
      <c r="A403" s="36" t="s">
        <v>156</v>
      </c>
      <c r="B403" s="41" t="s">
        <v>40</v>
      </c>
      <c r="C403" s="41" t="s">
        <v>15</v>
      </c>
      <c r="D403" s="38" t="s">
        <v>326</v>
      </c>
      <c r="E403" s="38"/>
      <c r="F403" s="39">
        <f>SUM(F404:F407)</f>
        <v>2804.2</v>
      </c>
      <c r="G403" s="39">
        <f>SUM(G404:G407)</f>
        <v>876.5999999999999</v>
      </c>
      <c r="H403" s="23">
        <f t="shared" si="8"/>
        <v>31.260252478425215</v>
      </c>
    </row>
    <row r="404" spans="1:8" s="30" customFormat="1" ht="47.25">
      <c r="A404" s="36" t="s">
        <v>16</v>
      </c>
      <c r="B404" s="41" t="s">
        <v>40</v>
      </c>
      <c r="C404" s="41" t="s">
        <v>15</v>
      </c>
      <c r="D404" s="38" t="s">
        <v>326</v>
      </c>
      <c r="E404" s="38">
        <v>242</v>
      </c>
      <c r="F404" s="39">
        <v>6</v>
      </c>
      <c r="G404" s="32">
        <f>13.8-13.8</f>
        <v>0</v>
      </c>
      <c r="H404" s="23">
        <f t="shared" si="8"/>
        <v>0</v>
      </c>
    </row>
    <row r="405" spans="1:8" s="30" customFormat="1" ht="48" customHeight="1">
      <c r="A405" s="36" t="s">
        <v>117</v>
      </c>
      <c r="B405" s="41" t="s">
        <v>40</v>
      </c>
      <c r="C405" s="41" t="s">
        <v>15</v>
      </c>
      <c r="D405" s="38" t="s">
        <v>326</v>
      </c>
      <c r="E405" s="38">
        <v>244</v>
      </c>
      <c r="F405" s="39">
        <v>8</v>
      </c>
      <c r="G405" s="31">
        <v>0</v>
      </c>
      <c r="H405" s="23">
        <f t="shared" si="8"/>
        <v>0</v>
      </c>
    </row>
    <row r="406" spans="1:8" s="30" customFormat="1" ht="47.25">
      <c r="A406" s="36" t="s">
        <v>125</v>
      </c>
      <c r="B406" s="41" t="s">
        <v>40</v>
      </c>
      <c r="C406" s="41" t="s">
        <v>15</v>
      </c>
      <c r="D406" s="38" t="s">
        <v>327</v>
      </c>
      <c r="E406" s="38">
        <v>321</v>
      </c>
      <c r="F406" s="39">
        <v>2190.2</v>
      </c>
      <c r="G406" s="32">
        <v>696.3</v>
      </c>
      <c r="H406" s="23">
        <f t="shared" si="8"/>
        <v>31.791617203908316</v>
      </c>
    </row>
    <row r="407" spans="1:8" s="30" customFormat="1" ht="31.5">
      <c r="A407" s="36" t="s">
        <v>50</v>
      </c>
      <c r="B407" s="41" t="s">
        <v>40</v>
      </c>
      <c r="C407" s="41" t="s">
        <v>15</v>
      </c>
      <c r="D407" s="38" t="s">
        <v>326</v>
      </c>
      <c r="E407" s="38">
        <v>612</v>
      </c>
      <c r="F407" s="39">
        <v>600</v>
      </c>
      <c r="G407" s="51">
        <v>180.3</v>
      </c>
      <c r="H407" s="23">
        <f t="shared" si="8"/>
        <v>30.050000000000004</v>
      </c>
    </row>
    <row r="408" spans="1:8" s="30" customFormat="1" ht="31.5" customHeight="1">
      <c r="A408" s="36" t="s">
        <v>333</v>
      </c>
      <c r="B408" s="41" t="s">
        <v>40</v>
      </c>
      <c r="C408" s="41" t="s">
        <v>23</v>
      </c>
      <c r="D408" s="38"/>
      <c r="E408" s="38"/>
      <c r="F408" s="39">
        <f>SUM(F409,F413)</f>
        <v>530.0999999999999</v>
      </c>
      <c r="G408" s="39">
        <f>SUM(G409,G413)</f>
        <v>266.8</v>
      </c>
      <c r="H408" s="23">
        <f t="shared" si="8"/>
        <v>50.33012639124694</v>
      </c>
    </row>
    <row r="409" spans="1:8" s="30" customFormat="1" ht="63">
      <c r="A409" s="36" t="s">
        <v>155</v>
      </c>
      <c r="B409" s="41" t="s">
        <v>40</v>
      </c>
      <c r="C409" s="41" t="s">
        <v>23</v>
      </c>
      <c r="D409" s="38" t="s">
        <v>241</v>
      </c>
      <c r="E409" s="38"/>
      <c r="F409" s="39">
        <f>SUM(F410:F412)</f>
        <v>503.29999999999995</v>
      </c>
      <c r="G409" s="39">
        <f>SUM(G410:G412)</f>
        <v>266.8</v>
      </c>
      <c r="H409" s="23">
        <f t="shared" si="8"/>
        <v>53.01013312139877</v>
      </c>
    </row>
    <row r="410" spans="1:8" s="30" customFormat="1" ht="31.5">
      <c r="A410" s="33" t="s">
        <v>162</v>
      </c>
      <c r="B410" s="41" t="s">
        <v>40</v>
      </c>
      <c r="C410" s="41" t="s">
        <v>23</v>
      </c>
      <c r="D410" s="38" t="s">
        <v>241</v>
      </c>
      <c r="E410" s="38">
        <v>121</v>
      </c>
      <c r="F410" s="39">
        <v>338.9</v>
      </c>
      <c r="G410" s="32">
        <v>171.8</v>
      </c>
      <c r="H410" s="23">
        <f t="shared" si="8"/>
        <v>50.69341988787254</v>
      </c>
    </row>
    <row r="411" spans="1:8" s="30" customFormat="1" ht="63">
      <c r="A411" s="33" t="s">
        <v>163</v>
      </c>
      <c r="B411" s="41" t="s">
        <v>40</v>
      </c>
      <c r="C411" s="41" t="s">
        <v>23</v>
      </c>
      <c r="D411" s="38" t="s">
        <v>241</v>
      </c>
      <c r="E411" s="38">
        <v>129</v>
      </c>
      <c r="F411" s="39">
        <v>102.4</v>
      </c>
      <c r="G411" s="32">
        <v>50.7</v>
      </c>
      <c r="H411" s="23">
        <f t="shared" si="8"/>
        <v>49.51171875</v>
      </c>
    </row>
    <row r="412" spans="1:8" s="30" customFormat="1" ht="47.25">
      <c r="A412" s="36" t="s">
        <v>117</v>
      </c>
      <c r="B412" s="41" t="s">
        <v>40</v>
      </c>
      <c r="C412" s="41" t="s">
        <v>23</v>
      </c>
      <c r="D412" s="38" t="s">
        <v>241</v>
      </c>
      <c r="E412" s="38">
        <v>244</v>
      </c>
      <c r="F412" s="39">
        <v>62</v>
      </c>
      <c r="G412" s="32">
        <v>44.3</v>
      </c>
      <c r="H412" s="23">
        <f t="shared" si="8"/>
        <v>71.45161290322581</v>
      </c>
    </row>
    <row r="413" spans="1:8" s="30" customFormat="1" ht="47.25">
      <c r="A413" s="36" t="s">
        <v>329</v>
      </c>
      <c r="B413" s="41" t="s">
        <v>40</v>
      </c>
      <c r="C413" s="41" t="s">
        <v>23</v>
      </c>
      <c r="D413" s="38" t="s">
        <v>186</v>
      </c>
      <c r="E413" s="38"/>
      <c r="F413" s="39">
        <f aca="true" t="shared" si="9" ref="F413:G415">F414</f>
        <v>26.8</v>
      </c>
      <c r="G413" s="39">
        <f t="shared" si="9"/>
        <v>0</v>
      </c>
      <c r="H413" s="23">
        <f t="shared" si="8"/>
        <v>0</v>
      </c>
    </row>
    <row r="414" spans="1:8" s="30" customFormat="1" ht="15.75">
      <c r="A414" s="36" t="s">
        <v>328</v>
      </c>
      <c r="B414" s="41" t="s">
        <v>40</v>
      </c>
      <c r="C414" s="41" t="s">
        <v>23</v>
      </c>
      <c r="D414" s="38" t="s">
        <v>330</v>
      </c>
      <c r="E414" s="38"/>
      <c r="F414" s="39">
        <f t="shared" si="9"/>
        <v>26.8</v>
      </c>
      <c r="G414" s="39">
        <f t="shared" si="9"/>
        <v>0</v>
      </c>
      <c r="H414" s="23">
        <f t="shared" si="8"/>
        <v>0</v>
      </c>
    </row>
    <row r="415" spans="1:8" s="30" customFormat="1" ht="78.75">
      <c r="A415" s="36" t="s">
        <v>332</v>
      </c>
      <c r="B415" s="41" t="s">
        <v>40</v>
      </c>
      <c r="C415" s="41" t="s">
        <v>23</v>
      </c>
      <c r="D415" s="38" t="s">
        <v>331</v>
      </c>
      <c r="E415" s="38"/>
      <c r="F415" s="39">
        <f t="shared" si="9"/>
        <v>26.8</v>
      </c>
      <c r="G415" s="39">
        <f t="shared" si="9"/>
        <v>0</v>
      </c>
      <c r="H415" s="23">
        <f t="shared" si="8"/>
        <v>0</v>
      </c>
    </row>
    <row r="416" spans="1:8" s="30" customFormat="1" ht="47.25">
      <c r="A416" s="36" t="s">
        <v>117</v>
      </c>
      <c r="B416" s="41" t="s">
        <v>40</v>
      </c>
      <c r="C416" s="41" t="s">
        <v>23</v>
      </c>
      <c r="D416" s="38" t="s">
        <v>331</v>
      </c>
      <c r="E416" s="38">
        <v>244</v>
      </c>
      <c r="F416" s="39">
        <v>26.8</v>
      </c>
      <c r="G416" s="32"/>
      <c r="H416" s="23">
        <f t="shared" si="8"/>
        <v>0</v>
      </c>
    </row>
    <row r="417" spans="1:8" ht="31.5">
      <c r="A417" s="36" t="s">
        <v>44</v>
      </c>
      <c r="B417" s="34" t="s">
        <v>43</v>
      </c>
      <c r="C417" s="34" t="s">
        <v>31</v>
      </c>
      <c r="D417" s="38"/>
      <c r="E417" s="38"/>
      <c r="F417" s="39">
        <f>SUM(F418)</f>
        <v>135</v>
      </c>
      <c r="G417" s="39">
        <f>SUM(G418)</f>
        <v>128.1</v>
      </c>
      <c r="H417" s="23">
        <f aca="true" t="shared" si="10" ref="H417:H428">G417/F417*100</f>
        <v>94.88888888888889</v>
      </c>
    </row>
    <row r="418" spans="1:8" ht="47.25">
      <c r="A418" s="36" t="s">
        <v>334</v>
      </c>
      <c r="B418" s="34" t="s">
        <v>43</v>
      </c>
      <c r="C418" s="34" t="s">
        <v>31</v>
      </c>
      <c r="D418" s="38" t="s">
        <v>210</v>
      </c>
      <c r="E418" s="38"/>
      <c r="F418" s="39">
        <f>SUM(F420)</f>
        <v>135</v>
      </c>
      <c r="G418" s="39">
        <f>SUM(G420)</f>
        <v>128.1</v>
      </c>
      <c r="H418" s="23">
        <f t="shared" si="10"/>
        <v>94.88888888888889</v>
      </c>
    </row>
    <row r="419" spans="1:8" ht="31.5">
      <c r="A419" s="36" t="s">
        <v>363</v>
      </c>
      <c r="B419" s="34" t="s">
        <v>43</v>
      </c>
      <c r="C419" s="34" t="s">
        <v>31</v>
      </c>
      <c r="D419" s="38" t="s">
        <v>362</v>
      </c>
      <c r="E419" s="38"/>
      <c r="F419" s="39">
        <f>F420</f>
        <v>135</v>
      </c>
      <c r="G419" s="39">
        <f>G420</f>
        <v>128.1</v>
      </c>
      <c r="H419" s="23">
        <f t="shared" si="10"/>
        <v>94.88888888888889</v>
      </c>
    </row>
    <row r="420" spans="1:8" ht="47.25">
      <c r="A420" s="36" t="s">
        <v>117</v>
      </c>
      <c r="B420" s="34" t="s">
        <v>43</v>
      </c>
      <c r="C420" s="34" t="s">
        <v>31</v>
      </c>
      <c r="D420" s="38" t="s">
        <v>362</v>
      </c>
      <c r="E420" s="38">
        <v>244</v>
      </c>
      <c r="F420" s="39">
        <v>135</v>
      </c>
      <c r="G420" s="8">
        <v>128.1</v>
      </c>
      <c r="H420" s="23">
        <f t="shared" si="10"/>
        <v>94.88888888888889</v>
      </c>
    </row>
    <row r="421" spans="1:8" ht="46.5" customHeight="1">
      <c r="A421" s="36" t="s">
        <v>242</v>
      </c>
      <c r="B421" s="34" t="s">
        <v>27</v>
      </c>
      <c r="C421" s="34"/>
      <c r="D421" s="38"/>
      <c r="E421" s="38"/>
      <c r="F421" s="39">
        <f>SUM(F422)</f>
        <v>11092.1</v>
      </c>
      <c r="G421" s="39">
        <f>SUM(G422)</f>
        <v>5398.5</v>
      </c>
      <c r="H421" s="23">
        <f t="shared" si="10"/>
        <v>48.669773983285396</v>
      </c>
    </row>
    <row r="422" spans="1:8" ht="47.25">
      <c r="A422" s="36" t="s">
        <v>28</v>
      </c>
      <c r="B422" s="34" t="s">
        <v>27</v>
      </c>
      <c r="C422" s="34" t="s">
        <v>8</v>
      </c>
      <c r="D422" s="38"/>
      <c r="E422" s="38"/>
      <c r="F422" s="39">
        <f>F427</f>
        <v>11092.1</v>
      </c>
      <c r="G422" s="8">
        <f>SUM(G423,G427)</f>
        <v>5398.5</v>
      </c>
      <c r="H422" s="23">
        <f t="shared" si="10"/>
        <v>48.669773983285396</v>
      </c>
    </row>
    <row r="423" spans="1:8" ht="142.5" customHeight="1" hidden="1">
      <c r="A423" s="33" t="s">
        <v>134</v>
      </c>
      <c r="B423" s="34" t="s">
        <v>27</v>
      </c>
      <c r="C423" s="34" t="s">
        <v>8</v>
      </c>
      <c r="D423" s="34" t="s">
        <v>159</v>
      </c>
      <c r="E423" s="38"/>
      <c r="F423" s="39">
        <f>SUM(F424)</f>
        <v>10873.91</v>
      </c>
      <c r="G423" s="8">
        <f>SUM(G424:G426)</f>
        <v>0</v>
      </c>
      <c r="H423" s="23">
        <f t="shared" si="10"/>
        <v>0</v>
      </c>
    </row>
    <row r="424" spans="1:8" ht="47.25" hidden="1">
      <c r="A424" s="36" t="s">
        <v>157</v>
      </c>
      <c r="B424" s="34" t="s">
        <v>27</v>
      </c>
      <c r="C424" s="34" t="s">
        <v>8</v>
      </c>
      <c r="D424" s="38" t="s">
        <v>243</v>
      </c>
      <c r="E424" s="38"/>
      <c r="F424" s="39">
        <f>SUM(F425)</f>
        <v>10873.91</v>
      </c>
      <c r="G424" s="8"/>
      <c r="H424" s="23">
        <f t="shared" si="10"/>
        <v>0</v>
      </c>
    </row>
    <row r="425" spans="1:8" ht="31.5" hidden="1">
      <c r="A425" s="36" t="s">
        <v>158</v>
      </c>
      <c r="B425" s="34" t="s">
        <v>27</v>
      </c>
      <c r="C425" s="34" t="s">
        <v>8</v>
      </c>
      <c r="D425" s="38" t="s">
        <v>243</v>
      </c>
      <c r="E425" s="38">
        <v>511</v>
      </c>
      <c r="F425" s="39">
        <f>5000+5873.91</f>
        <v>10873.91</v>
      </c>
      <c r="G425" s="8"/>
      <c r="H425" s="23">
        <f t="shared" si="10"/>
        <v>0</v>
      </c>
    </row>
    <row r="426" spans="1:8" ht="17.25" customHeight="1" hidden="1">
      <c r="A426" s="26" t="s">
        <v>117</v>
      </c>
      <c r="B426" s="27" t="s">
        <v>34</v>
      </c>
      <c r="C426" s="27" t="s">
        <v>34</v>
      </c>
      <c r="D426" s="27" t="s">
        <v>150</v>
      </c>
      <c r="E426" s="27" t="s">
        <v>13</v>
      </c>
      <c r="F426" s="28">
        <v>70</v>
      </c>
      <c r="G426" s="20"/>
      <c r="H426" s="23">
        <f t="shared" si="10"/>
        <v>0</v>
      </c>
    </row>
    <row r="427" spans="1:8" ht="45.75" customHeight="1">
      <c r="A427" s="36" t="s">
        <v>157</v>
      </c>
      <c r="B427" s="34" t="s">
        <v>27</v>
      </c>
      <c r="C427" s="34" t="s">
        <v>8</v>
      </c>
      <c r="D427" s="38" t="s">
        <v>243</v>
      </c>
      <c r="E427" s="38"/>
      <c r="F427" s="39">
        <f>SUM(F428)</f>
        <v>11092.1</v>
      </c>
      <c r="G427" s="28">
        <f>SUM(G428)</f>
        <v>5398.5</v>
      </c>
      <c r="H427" s="23">
        <f t="shared" si="10"/>
        <v>48.669773983285396</v>
      </c>
    </row>
    <row r="428" spans="1:8" ht="35.25" customHeight="1">
      <c r="A428" s="36" t="s">
        <v>158</v>
      </c>
      <c r="B428" s="34" t="s">
        <v>27</v>
      </c>
      <c r="C428" s="34" t="s">
        <v>8</v>
      </c>
      <c r="D428" s="38" t="s">
        <v>243</v>
      </c>
      <c r="E428" s="38">
        <v>511</v>
      </c>
      <c r="F428" s="39">
        <v>11092.1</v>
      </c>
      <c r="G428" s="8">
        <v>5398.5</v>
      </c>
      <c r="H428" s="23">
        <f t="shared" si="10"/>
        <v>48.669773983285396</v>
      </c>
    </row>
    <row r="429" spans="1:8" s="16" customFormat="1" ht="15.75">
      <c r="A429" s="11"/>
      <c r="B429" s="5"/>
      <c r="C429" s="5"/>
      <c r="D429" s="5"/>
      <c r="E429" s="5"/>
      <c r="F429" s="19">
        <f>F11+F95+F109+F138+F175+F291+F342+F421+F417</f>
        <v>476904.80000000005</v>
      </c>
      <c r="G429" s="19">
        <f>G11+G95+G109+G138+G175+G291+G342+G421+G417</f>
        <v>251172.6</v>
      </c>
      <c r="H429" s="24">
        <f>G429/F429*100</f>
        <v>52.667240925232875</v>
      </c>
    </row>
    <row r="430" s="14" customFormat="1" ht="15"/>
    <row r="431" spans="4:7" s="14" customFormat="1" ht="15">
      <c r="D431" s="61"/>
      <c r="E431" s="61"/>
      <c r="F431" s="18"/>
      <c r="G431" s="18"/>
    </row>
    <row r="432" spans="4:5" s="14" customFormat="1" ht="15">
      <c r="D432" s="62"/>
      <c r="E432" s="62"/>
    </row>
    <row r="433" spans="4:5" s="14" customFormat="1" ht="15">
      <c r="D433" s="62"/>
      <c r="E433" s="62"/>
    </row>
    <row r="434" spans="4:5" s="14" customFormat="1" ht="15">
      <c r="D434" s="62"/>
      <c r="E434" s="62"/>
    </row>
    <row r="435" spans="4:5" s="14" customFormat="1" ht="15">
      <c r="D435" s="62"/>
      <c r="E435" s="62"/>
    </row>
    <row r="436" spans="4:5" s="14" customFormat="1" ht="15">
      <c r="D436" s="62"/>
      <c r="E436" s="62"/>
    </row>
    <row r="437" spans="4:5" s="14" customFormat="1" ht="15">
      <c r="D437" s="62"/>
      <c r="E437" s="62"/>
    </row>
    <row r="438" spans="4:5" s="14" customFormat="1" ht="15">
      <c r="D438" s="62"/>
      <c r="E438" s="62"/>
    </row>
    <row r="439" spans="4:10" s="14" customFormat="1" ht="15">
      <c r="D439" s="62"/>
      <c r="E439" s="62"/>
      <c r="F439" s="18"/>
      <c r="G439" s="61"/>
      <c r="H439" s="61"/>
      <c r="I439" s="18"/>
      <c r="J439" s="18"/>
    </row>
    <row r="440" spans="4:9" s="14" customFormat="1" ht="15">
      <c r="D440" s="61"/>
      <c r="E440" s="61"/>
      <c r="G440" s="61"/>
      <c r="H440" s="61"/>
      <c r="I440" s="18"/>
    </row>
  </sheetData>
  <sheetProtection/>
  <mergeCells count="17">
    <mergeCell ref="G440:H440"/>
    <mergeCell ref="D434:E434"/>
    <mergeCell ref="D440:E440"/>
    <mergeCell ref="D438:E438"/>
    <mergeCell ref="D439:E439"/>
    <mergeCell ref="F4:H4"/>
    <mergeCell ref="G439:H439"/>
    <mergeCell ref="D436:E436"/>
    <mergeCell ref="D437:E437"/>
    <mergeCell ref="F1:H1"/>
    <mergeCell ref="F5:H5"/>
    <mergeCell ref="A8:H8"/>
    <mergeCell ref="A7:H7"/>
    <mergeCell ref="D431:E431"/>
    <mergeCell ref="D435:E435"/>
    <mergeCell ref="D432:E432"/>
    <mergeCell ref="D433:E433"/>
  </mergeCells>
  <printOptions/>
  <pageMargins left="0.7086614173228347" right="0.1968503937007874" top="0.3937007874015748" bottom="0.3937007874015748" header="0.31496062992125984" footer="0.31496062992125984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9">
      <selection activeCell="B48" sqref="B48"/>
    </sheetView>
  </sheetViews>
  <sheetFormatPr defaultColWidth="9.140625" defaultRowHeight="15"/>
  <cols>
    <col min="1" max="1" width="18.140625" style="13" customWidth="1"/>
    <col min="2" max="2" width="17.57421875" style="0" customWidth="1"/>
  </cols>
  <sheetData>
    <row r="1" spans="1:2" ht="15">
      <c r="A1" s="13" t="s">
        <v>59</v>
      </c>
      <c r="B1" t="e">
        <f>SUM(B2:B7)</f>
        <v>#REF!</v>
      </c>
    </row>
    <row r="2" spans="1:2" ht="15">
      <c r="A2" s="13" t="s">
        <v>60</v>
      </c>
      <c r="B2">
        <f>Лист1!F12</f>
        <v>1224.5</v>
      </c>
    </row>
    <row r="3" spans="1:2" ht="15">
      <c r="A3" s="13" t="s">
        <v>61</v>
      </c>
      <c r="B3">
        <f>Лист1!F18</f>
        <v>11763.400000000001</v>
      </c>
    </row>
    <row r="4" spans="1:2" ht="15">
      <c r="A4" s="13" t="s">
        <v>91</v>
      </c>
      <c r="B4" t="e">
        <f>Лист1!#REF!</f>
        <v>#REF!</v>
      </c>
    </row>
    <row r="5" spans="1:2" ht="15">
      <c r="A5" s="13" t="s">
        <v>62</v>
      </c>
      <c r="B5" t="e">
        <f>Лист1!#REF!</f>
        <v>#REF!</v>
      </c>
    </row>
    <row r="6" spans="1:2" ht="15">
      <c r="A6" s="13" t="s">
        <v>97</v>
      </c>
      <c r="B6">
        <f>Лист1!F46</f>
        <v>1572.5</v>
      </c>
    </row>
    <row r="7" spans="1:2" ht="15">
      <c r="A7" s="13" t="s">
        <v>63</v>
      </c>
      <c r="B7" t="e">
        <f>Лист1!F55+Лист1!#REF!+Лист1!#REF!+Лист1!#REF!</f>
        <v>#REF!</v>
      </c>
    </row>
    <row r="8" spans="1:2" ht="15">
      <c r="A8" s="13" t="s">
        <v>64</v>
      </c>
      <c r="B8" t="e">
        <f>SUM(B9)</f>
        <v>#REF!</v>
      </c>
    </row>
    <row r="9" spans="1:2" ht="15">
      <c r="A9" s="13" t="s">
        <v>65</v>
      </c>
      <c r="B9" t="e">
        <f>Лист1!#REF!</f>
        <v>#REF!</v>
      </c>
    </row>
    <row r="10" spans="1:2" ht="15">
      <c r="A10" s="13" t="s">
        <v>68</v>
      </c>
      <c r="B10" t="e">
        <f>SUM(B11:B13)</f>
        <v>#REF!</v>
      </c>
    </row>
    <row r="11" spans="1:2" ht="15">
      <c r="A11" s="13" t="s">
        <v>66</v>
      </c>
      <c r="B11" t="e">
        <f>Лист1!#REF!</f>
        <v>#REF!</v>
      </c>
    </row>
    <row r="12" spans="1:2" ht="15">
      <c r="A12" s="13" t="s">
        <v>92</v>
      </c>
      <c r="B12">
        <f>Лист1!F123</f>
        <v>940.7</v>
      </c>
    </row>
    <row r="13" spans="1:2" ht="15">
      <c r="A13" s="13" t="s">
        <v>67</v>
      </c>
      <c r="B13" t="e">
        <f>Лист1!#REF!</f>
        <v>#REF!</v>
      </c>
    </row>
    <row r="14" spans="1:2" ht="15">
      <c r="A14" s="13" t="s">
        <v>69</v>
      </c>
      <c r="B14" t="e">
        <f>SUM(B15:B19)</f>
        <v>#REF!</v>
      </c>
    </row>
    <row r="15" spans="1:2" ht="15">
      <c r="A15" s="13" t="s">
        <v>70</v>
      </c>
      <c r="B15" t="e">
        <f>Лист1!#REF!</f>
        <v>#REF!</v>
      </c>
    </row>
    <row r="16" ht="15">
      <c r="A16" s="13" t="s">
        <v>109</v>
      </c>
    </row>
    <row r="17" spans="1:2" ht="15">
      <c r="A17" s="13" t="s">
        <v>108</v>
      </c>
      <c r="B17" t="e">
        <f>Лист1!#REF!</f>
        <v>#REF!</v>
      </c>
    </row>
    <row r="18" spans="1:2" ht="15">
      <c r="A18" s="13" t="s">
        <v>71</v>
      </c>
      <c r="B18" t="e">
        <f>Лист1!#REF!</f>
        <v>#REF!</v>
      </c>
    </row>
    <row r="19" spans="1:2" ht="15">
      <c r="A19" s="13" t="s">
        <v>72</v>
      </c>
      <c r="B19" t="e">
        <f>Лист1!#REF!+Лист1!#REF!</f>
        <v>#REF!</v>
      </c>
    </row>
    <row r="20" spans="1:2" ht="15">
      <c r="A20" s="13" t="s">
        <v>95</v>
      </c>
      <c r="B20" t="e">
        <f>SUM(B21:B24)</f>
        <v>#REF!</v>
      </c>
    </row>
    <row r="21" ht="15">
      <c r="A21" s="13" t="s">
        <v>104</v>
      </c>
    </row>
    <row r="22" spans="1:2" ht="15">
      <c r="A22" s="13" t="s">
        <v>103</v>
      </c>
      <c r="B22" t="e">
        <f>Лист1!#REF!</f>
        <v>#REF!</v>
      </c>
    </row>
    <row r="23" spans="1:2" ht="15">
      <c r="A23" s="13" t="s">
        <v>105</v>
      </c>
      <c r="B23" t="e">
        <f>Лист1!#REF!+Лист1!F231</f>
        <v>#REF!</v>
      </c>
    </row>
    <row r="24" spans="1:2" ht="15">
      <c r="A24" s="13" t="s">
        <v>96</v>
      </c>
      <c r="B24" t="e">
        <f>Лист1!F239+Лист1!#REF!</f>
        <v>#REF!</v>
      </c>
    </row>
    <row r="25" spans="1:2" ht="15">
      <c r="A25" s="13" t="s">
        <v>73</v>
      </c>
      <c r="B25" t="e">
        <f>SUM(B26:B29)</f>
        <v>#REF!</v>
      </c>
    </row>
    <row r="26" spans="1:2" ht="15">
      <c r="A26" s="13" t="s">
        <v>74</v>
      </c>
      <c r="B26" t="e">
        <f>Лист1!#REF!</f>
        <v>#REF!</v>
      </c>
    </row>
    <row r="27" spans="1:2" ht="15">
      <c r="A27" s="13" t="s">
        <v>75</v>
      </c>
      <c r="B27" t="e">
        <f>Лист1!#REF!+Лист1!#REF!</f>
        <v>#REF!</v>
      </c>
    </row>
    <row r="28" spans="1:2" ht="15">
      <c r="A28" s="13" t="s">
        <v>76</v>
      </c>
      <c r="B28" t="e">
        <f>Лист1!#REF!+Лист1!#REF!</f>
        <v>#REF!</v>
      </c>
    </row>
    <row r="29" spans="1:2" ht="15">
      <c r="A29" s="13" t="s">
        <v>77</v>
      </c>
      <c r="B29" t="e">
        <f>Лист1!#REF!</f>
        <v>#REF!</v>
      </c>
    </row>
    <row r="30" spans="1:2" ht="15">
      <c r="A30" s="13" t="s">
        <v>78</v>
      </c>
      <c r="B30" t="e">
        <f>SUM(B31:B32)</f>
        <v>#REF!</v>
      </c>
    </row>
    <row r="31" spans="1:2" ht="15">
      <c r="A31" s="13" t="s">
        <v>79</v>
      </c>
      <c r="B31" t="e">
        <f>Лист1!#REF!+Лист1!#REF!</f>
        <v>#REF!</v>
      </c>
    </row>
    <row r="32" spans="1:2" ht="15">
      <c r="A32" s="13" t="s">
        <v>80</v>
      </c>
      <c r="B32" t="e">
        <f>Лист1!#REF!</f>
        <v>#REF!</v>
      </c>
    </row>
    <row r="33" spans="1:2" ht="15">
      <c r="A33" s="13" t="s">
        <v>81</v>
      </c>
      <c r="B33" t="e">
        <f>SUM(B34:B38)</f>
        <v>#REF!</v>
      </c>
    </row>
    <row r="34" spans="1:2" ht="15">
      <c r="A34" s="13" t="s">
        <v>82</v>
      </c>
      <c r="B34" t="e">
        <f>Лист1!#REF!</f>
        <v>#REF!</v>
      </c>
    </row>
    <row r="35" ht="15">
      <c r="A35" s="13" t="s">
        <v>106</v>
      </c>
    </row>
    <row r="36" spans="1:2" ht="15">
      <c r="A36" s="13" t="s">
        <v>83</v>
      </c>
      <c r="B36" t="e">
        <f>Лист1!#REF!+Лист1!#REF!+Лист1!#REF!</f>
        <v>#REF!</v>
      </c>
    </row>
    <row r="37" spans="1:2" ht="15">
      <c r="A37" s="13" t="s">
        <v>84</v>
      </c>
      <c r="B37" t="e">
        <f>Лист1!#REF!</f>
        <v>#REF!</v>
      </c>
    </row>
    <row r="38" spans="1:2" ht="15">
      <c r="A38" s="13" t="s">
        <v>107</v>
      </c>
      <c r="B38" t="e">
        <f>Лист1!#REF!</f>
        <v>#REF!</v>
      </c>
    </row>
    <row r="39" spans="1:2" ht="15">
      <c r="A39" s="13" t="s">
        <v>85</v>
      </c>
      <c r="B39" t="e">
        <f>SUM(B40:B41)</f>
        <v>#REF!</v>
      </c>
    </row>
    <row r="40" spans="1:2" ht="15">
      <c r="A40" s="13" t="s">
        <v>99</v>
      </c>
      <c r="B40" t="e">
        <f>Лист1!#REF!</f>
        <v>#REF!</v>
      </c>
    </row>
    <row r="41" spans="1:2" ht="15">
      <c r="A41" s="13" t="s">
        <v>86</v>
      </c>
      <c r="B41" t="e">
        <f>Лист1!#REF!</f>
        <v>#REF!</v>
      </c>
    </row>
    <row r="42" spans="1:2" ht="15">
      <c r="A42" s="13" t="s">
        <v>111</v>
      </c>
      <c r="B42" t="e">
        <f>SUM(B43)</f>
        <v>#REF!</v>
      </c>
    </row>
    <row r="43" spans="1:2" ht="15">
      <c r="A43" s="13" t="s">
        <v>112</v>
      </c>
      <c r="B43" t="e">
        <f>Лист1!#REF!</f>
        <v>#REF!</v>
      </c>
    </row>
    <row r="44" spans="1:2" ht="15">
      <c r="A44" s="13" t="s">
        <v>87</v>
      </c>
      <c r="B44" t="e">
        <f>SUM(B45:B46)</f>
        <v>#REF!</v>
      </c>
    </row>
    <row r="45" spans="1:2" ht="15">
      <c r="A45" s="13" t="s">
        <v>88</v>
      </c>
      <c r="B45" t="e">
        <f>Лист1!#REF!</f>
        <v>#REF!</v>
      </c>
    </row>
    <row r="46" spans="1:2" ht="15">
      <c r="A46" s="13" t="s">
        <v>89</v>
      </c>
      <c r="B46" t="e">
        <f>Лист1!#REF!</f>
        <v>#REF!</v>
      </c>
    </row>
    <row r="47" spans="1:2" ht="15">
      <c r="A47" s="15" t="s">
        <v>90</v>
      </c>
      <c r="B47" s="17" t="e">
        <f>SUM(B1,B8,B10,B14,B20,B25,B30,B33,B39,B42,B44)</f>
        <v>#REF!</v>
      </c>
    </row>
    <row r="48" ht="15">
      <c r="B48" s="16" t="e">
        <f>B47-Лист1!F429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</dc:creator>
  <cp:keywords/>
  <dc:description/>
  <cp:lastModifiedBy>USER</cp:lastModifiedBy>
  <cp:lastPrinted>2017-08-03T10:46:41Z</cp:lastPrinted>
  <dcterms:created xsi:type="dcterms:W3CDTF">2012-10-23T11:30:22Z</dcterms:created>
  <dcterms:modified xsi:type="dcterms:W3CDTF">2017-08-08T11:15:34Z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